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9.bin" ContentType="application/vnd.openxmlformats-officedocument.oleObject"/>
  <Override PartName="/xl/drawings/drawing6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drawings/drawing7.xml" ContentType="application/vnd.openxmlformats-officedocument.drawing+xml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hp\iCloudDrive\EBS\PersNatu\0. TEMAS ACTUALIZADOS DE INGENIERÍA ELÉCTRICA DE POTENCIA\Versión EBS Web\Excel\"/>
    </mc:Choice>
  </mc:AlternateContent>
  <xr:revisionPtr revIDLastSave="0" documentId="13_ncr:1_{5D286A67-11C1-45C2-BA55-2B2FA1FB1FD7}" xr6:coauthVersionLast="43" xr6:coauthVersionMax="43" xr10:uidLastSave="{00000000-0000-0000-0000-000000000000}"/>
  <bookViews>
    <workbookView xWindow="-120" yWindow="-120" windowWidth="20730" windowHeight="11160" tabRatio="624" activeTab="4" xr2:uid="{00000000-000D-0000-FFFF-FFFF00000000}"/>
  </bookViews>
  <sheets>
    <sheet name="RT esfera soterrada" sheetId="1" r:id="rId1"/>
    <sheet name="Mediciones RT" sheetId="4" r:id="rId2"/>
    <sheet name="RT = f(rl)" sheetId="3" r:id="rId3"/>
    <sheet name="Resistividad por capas" sheetId="6" r:id="rId4"/>
    <sheet name="Distancia óptima de medición" sheetId="9" r:id="rId5"/>
    <sheet name="Ejemplos diferentes cálculos" sheetId="7" r:id="rId6"/>
    <sheet name="Ejemplos" sheetId="10" r:id="rId7"/>
  </sheets>
  <definedNames>
    <definedName name="_xlnm.Print_Area" localSheetId="6">Ejemplos!$A$1:$L$34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4" l="1"/>
  <c r="E1" i="4"/>
  <c r="J18" i="4"/>
  <c r="K15" i="4" l="1"/>
  <c r="K16" i="4" s="1"/>
  <c r="B10" i="1"/>
  <c r="G6" i="1"/>
  <c r="G204" i="1" s="1"/>
  <c r="F6" i="1"/>
  <c r="F202" i="1" s="1"/>
  <c r="F3" i="1"/>
  <c r="F4" i="1" s="1"/>
  <c r="E19" i="10"/>
  <c r="E26" i="10" s="1"/>
  <c r="E9" i="10"/>
  <c r="A9" i="10"/>
  <c r="K7" i="10" s="1"/>
  <c r="K12" i="10" s="1"/>
  <c r="K20" i="10" s="1"/>
  <c r="E22" i="10"/>
  <c r="K3" i="10"/>
  <c r="E15" i="10" s="1"/>
  <c r="K16" i="10" s="1"/>
  <c r="C17" i="9"/>
  <c r="D17" i="9" s="1"/>
  <c r="C15" i="9"/>
  <c r="D15" i="9" s="1"/>
  <c r="C14" i="9"/>
  <c r="D14" i="9" s="1"/>
  <c r="C13" i="9"/>
  <c r="D13" i="9"/>
  <c r="C12" i="9"/>
  <c r="D12" i="9" s="1"/>
  <c r="C11" i="9"/>
  <c r="D11" i="9" s="1"/>
  <c r="C10" i="9"/>
  <c r="D10" i="9" s="1"/>
  <c r="C9" i="9"/>
  <c r="D9" i="9"/>
  <c r="C8" i="9"/>
  <c r="D8" i="9" s="1"/>
  <c r="C7" i="9"/>
  <c r="D7" i="9" s="1"/>
  <c r="C6" i="9"/>
  <c r="D6" i="9" s="1"/>
  <c r="C5" i="9"/>
  <c r="D5" i="9"/>
  <c r="B43" i="7"/>
  <c r="A44" i="7"/>
  <c r="A45" i="7" s="1"/>
  <c r="A46" i="7" s="1"/>
  <c r="A47" i="7" s="1"/>
  <c r="F15" i="7"/>
  <c r="F26" i="7" s="1"/>
  <c r="D8" i="7"/>
  <c r="A39" i="6"/>
  <c r="A38" i="6"/>
  <c r="B38" i="6" s="1"/>
  <c r="X38" i="6" s="1"/>
  <c r="C38" i="6" s="1"/>
  <c r="B40" i="6"/>
  <c r="X40" i="6" s="1"/>
  <c r="C40" i="6" s="1"/>
  <c r="B39" i="6"/>
  <c r="X39" i="6" s="1"/>
  <c r="C39" i="6" s="1"/>
  <c r="F18" i="4"/>
  <c r="B21" i="4"/>
  <c r="B22" i="4" s="1"/>
  <c r="B23" i="4" s="1"/>
  <c r="B24" i="4" s="1"/>
  <c r="B25" i="4" s="1"/>
  <c r="C4" i="4"/>
  <c r="L2" i="3"/>
  <c r="O2" i="3" s="1"/>
  <c r="H93" i="3" s="1"/>
  <c r="L3" i="3"/>
  <c r="L4" i="3"/>
  <c r="A3" i="3"/>
  <c r="B3" i="3" s="1"/>
  <c r="B2" i="3"/>
  <c r="J6" i="3"/>
  <c r="O3" i="3"/>
  <c r="J4" i="3"/>
  <c r="Z39" i="6"/>
  <c r="E29" i="10"/>
  <c r="K24" i="10" s="1"/>
  <c r="A37" i="6"/>
  <c r="B46" i="7"/>
  <c r="C10" i="1"/>
  <c r="B11" i="1"/>
  <c r="B12" i="1"/>
  <c r="B13" i="1" s="1"/>
  <c r="B14" i="1" s="1"/>
  <c r="B15" i="1" s="1"/>
  <c r="B16" i="1"/>
  <c r="B17" i="1" s="1"/>
  <c r="B18" i="1" s="1"/>
  <c r="B19" i="1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C37" i="1" l="1"/>
  <c r="B38" i="1"/>
  <c r="D40" i="6"/>
  <c r="E40" i="6"/>
  <c r="F40" i="6"/>
  <c r="I40" i="6" s="1"/>
  <c r="P40" i="6"/>
  <c r="Q40" i="6" s="1"/>
  <c r="Z40" i="6"/>
  <c r="J40" i="6"/>
  <c r="B37" i="6"/>
  <c r="X37" i="6" s="1"/>
  <c r="C37" i="6" s="1"/>
  <c r="A36" i="6"/>
  <c r="D39" i="6"/>
  <c r="E39" i="6"/>
  <c r="K28" i="10"/>
  <c r="E33" i="10" s="1"/>
  <c r="K33" i="10" s="1"/>
  <c r="J14" i="4"/>
  <c r="C23" i="4"/>
  <c r="H2" i="4"/>
  <c r="N60" i="4" s="1"/>
  <c r="C25" i="4"/>
  <c r="B26" i="4"/>
  <c r="B27" i="4" s="1"/>
  <c r="H18" i="4"/>
  <c r="I15" i="4" s="1"/>
  <c r="I16" i="4" s="1"/>
  <c r="H94" i="3"/>
  <c r="H70" i="3"/>
  <c r="H46" i="3"/>
  <c r="H3" i="3"/>
  <c r="H11" i="3"/>
  <c r="H19" i="3"/>
  <c r="H27" i="3"/>
  <c r="H39" i="3"/>
  <c r="H51" i="3"/>
  <c r="H63" i="3"/>
  <c r="H75" i="3"/>
  <c r="H87" i="3"/>
  <c r="H99" i="3"/>
  <c r="H55" i="3"/>
  <c r="H10" i="3"/>
  <c r="H86" i="3"/>
  <c r="H91" i="3"/>
  <c r="H67" i="3"/>
  <c r="H43" i="3"/>
  <c r="H6" i="3"/>
  <c r="H14" i="3"/>
  <c r="H22" i="3"/>
  <c r="H32" i="3"/>
  <c r="H44" i="3"/>
  <c r="H56" i="3"/>
  <c r="H68" i="3"/>
  <c r="H80" i="3"/>
  <c r="H92" i="3"/>
  <c r="O4" i="3"/>
  <c r="H79" i="3"/>
  <c r="H31" i="3"/>
  <c r="H2" i="3"/>
  <c r="H18" i="3"/>
  <c r="H26" i="3"/>
  <c r="H38" i="3"/>
  <c r="H50" i="3"/>
  <c r="H62" i="3"/>
  <c r="H74" i="3"/>
  <c r="H98" i="3"/>
  <c r="H82" i="3"/>
  <c r="H58" i="3"/>
  <c r="H34" i="3"/>
  <c r="H7" i="3"/>
  <c r="H15" i="3"/>
  <c r="H23" i="3"/>
  <c r="H33" i="3"/>
  <c r="H45" i="3"/>
  <c r="H57" i="3"/>
  <c r="H69" i="3"/>
  <c r="H81" i="3"/>
  <c r="G52" i="1"/>
  <c r="G39" i="1"/>
  <c r="G15" i="1"/>
  <c r="G116" i="1"/>
  <c r="G23" i="1"/>
  <c r="G188" i="1"/>
  <c r="F71" i="1"/>
  <c r="E10" i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9" i="1"/>
  <c r="F135" i="1"/>
  <c r="K17" i="7"/>
  <c r="K22" i="7" s="1"/>
  <c r="K27" i="7" s="1"/>
  <c r="K3" i="7"/>
  <c r="K7" i="7" s="1"/>
  <c r="K11" i="7" s="1"/>
  <c r="F20" i="7"/>
  <c r="F31" i="7" s="1"/>
  <c r="F35" i="7" s="1"/>
  <c r="F39" i="7" s="1"/>
  <c r="G31" i="1"/>
  <c r="G84" i="1"/>
  <c r="G148" i="1"/>
  <c r="F103" i="1"/>
  <c r="F167" i="1"/>
  <c r="G9" i="1"/>
  <c r="G17" i="1"/>
  <c r="G25" i="1"/>
  <c r="G33" i="1"/>
  <c r="F42" i="1"/>
  <c r="G60" i="1"/>
  <c r="F74" i="1"/>
  <c r="G92" i="1"/>
  <c r="F106" i="1"/>
  <c r="G124" i="1"/>
  <c r="F138" i="1"/>
  <c r="G156" i="1"/>
  <c r="G172" i="1"/>
  <c r="G196" i="1"/>
  <c r="G11" i="1"/>
  <c r="G19" i="1"/>
  <c r="G27" i="1"/>
  <c r="G35" i="1"/>
  <c r="G44" i="1"/>
  <c r="F63" i="1"/>
  <c r="G76" i="1"/>
  <c r="F95" i="1"/>
  <c r="G108" i="1"/>
  <c r="F127" i="1"/>
  <c r="G140" i="1"/>
  <c r="F159" i="1"/>
  <c r="F178" i="1"/>
  <c r="F199" i="1"/>
  <c r="G13" i="1"/>
  <c r="G21" i="1"/>
  <c r="G29" i="1"/>
  <c r="G37" i="1"/>
  <c r="F50" i="1"/>
  <c r="G68" i="1"/>
  <c r="F82" i="1"/>
  <c r="G100" i="1"/>
  <c r="F114" i="1"/>
  <c r="G132" i="1"/>
  <c r="F146" i="1"/>
  <c r="G164" i="1"/>
  <c r="G180" i="1"/>
  <c r="D37" i="1"/>
  <c r="E37" i="1"/>
  <c r="A35" i="6"/>
  <c r="B36" i="6"/>
  <c r="X36" i="6" s="1"/>
  <c r="C36" i="6" s="1"/>
  <c r="Z37" i="6"/>
  <c r="E37" i="6"/>
  <c r="P37" i="6"/>
  <c r="J37" i="6"/>
  <c r="F37" i="6"/>
  <c r="D37" i="6"/>
  <c r="O7" i="3"/>
  <c r="F2" i="3"/>
  <c r="C2" i="3" s="1"/>
  <c r="D2" i="3" s="1"/>
  <c r="E3" i="3"/>
  <c r="O6" i="3"/>
  <c r="H3" i="4"/>
  <c r="D5" i="4" s="1"/>
  <c r="E3" i="4"/>
  <c r="C20" i="4"/>
  <c r="L18" i="4"/>
  <c r="E21" i="4" s="1"/>
  <c r="C22" i="4"/>
  <c r="C21" i="4"/>
  <c r="Z38" i="6"/>
  <c r="E38" i="6"/>
  <c r="F38" i="6"/>
  <c r="P38" i="6"/>
  <c r="J38" i="6"/>
  <c r="D38" i="6"/>
  <c r="R40" i="6"/>
  <c r="H40" i="6"/>
  <c r="G40" i="6"/>
  <c r="C24" i="4"/>
  <c r="S40" i="6"/>
  <c r="T40" i="6" s="1"/>
  <c r="G15" i="4"/>
  <c r="N83" i="4"/>
  <c r="A4" i="3"/>
  <c r="F3" i="3"/>
  <c r="C3" i="3" s="1"/>
  <c r="D3" i="3" s="1"/>
  <c r="B47" i="7"/>
  <c r="A48" i="7"/>
  <c r="B45" i="7"/>
  <c r="F170" i="1"/>
  <c r="F191" i="1"/>
  <c r="J39" i="6"/>
  <c r="F39" i="6"/>
  <c r="H100" i="3"/>
  <c r="H88" i="3"/>
  <c r="H76" i="3"/>
  <c r="H64" i="3"/>
  <c r="H52" i="3"/>
  <c r="H40" i="3"/>
  <c r="H28" i="3"/>
  <c r="H4" i="3"/>
  <c r="H8" i="3"/>
  <c r="H12" i="3"/>
  <c r="H16" i="3"/>
  <c r="H20" i="3"/>
  <c r="H24" i="3"/>
  <c r="H29" i="3"/>
  <c r="H35" i="3"/>
  <c r="H41" i="3"/>
  <c r="H47" i="3"/>
  <c r="H53" i="3"/>
  <c r="H59" i="3"/>
  <c r="H65" i="3"/>
  <c r="H71" i="3"/>
  <c r="H77" i="3"/>
  <c r="H83" i="3"/>
  <c r="H89" i="3"/>
  <c r="H95" i="3"/>
  <c r="H101" i="3"/>
  <c r="F209" i="1"/>
  <c r="F204" i="1"/>
  <c r="F201" i="1"/>
  <c r="F196" i="1"/>
  <c r="F193" i="1"/>
  <c r="F188" i="1"/>
  <c r="F185" i="1"/>
  <c r="F180" i="1"/>
  <c r="F177" i="1"/>
  <c r="F172" i="1"/>
  <c r="F169" i="1"/>
  <c r="F164" i="1"/>
  <c r="F161" i="1"/>
  <c r="F156" i="1"/>
  <c r="F153" i="1"/>
  <c r="F148" i="1"/>
  <c r="F145" i="1"/>
  <c r="F140" i="1"/>
  <c r="F137" i="1"/>
  <c r="F132" i="1"/>
  <c r="F129" i="1"/>
  <c r="F124" i="1"/>
  <c r="F121" i="1"/>
  <c r="F116" i="1"/>
  <c r="F113" i="1"/>
  <c r="F108" i="1"/>
  <c r="F105" i="1"/>
  <c r="F100" i="1"/>
  <c r="F97" i="1"/>
  <c r="F92" i="1"/>
  <c r="F89" i="1"/>
  <c r="F84" i="1"/>
  <c r="F81" i="1"/>
  <c r="F76" i="1"/>
  <c r="F73" i="1"/>
  <c r="F68" i="1"/>
  <c r="F65" i="1"/>
  <c r="F60" i="1"/>
  <c r="F57" i="1"/>
  <c r="F52" i="1"/>
  <c r="F49" i="1"/>
  <c r="F44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206" i="1"/>
  <c r="F203" i="1"/>
  <c r="F198" i="1"/>
  <c r="F195" i="1"/>
  <c r="F190" i="1"/>
  <c r="F187" i="1"/>
  <c r="F182" i="1"/>
  <c r="F179" i="1"/>
  <c r="F174" i="1"/>
  <c r="F171" i="1"/>
  <c r="F166" i="1"/>
  <c r="F163" i="1"/>
  <c r="F158" i="1"/>
  <c r="F155" i="1"/>
  <c r="F150" i="1"/>
  <c r="F147" i="1"/>
  <c r="F142" i="1"/>
  <c r="F139" i="1"/>
  <c r="F134" i="1"/>
  <c r="F131" i="1"/>
  <c r="F126" i="1"/>
  <c r="F123" i="1"/>
  <c r="F118" i="1"/>
  <c r="F115" i="1"/>
  <c r="F110" i="1"/>
  <c r="F107" i="1"/>
  <c r="F102" i="1"/>
  <c r="F99" i="1"/>
  <c r="F94" i="1"/>
  <c r="F91" i="1"/>
  <c r="F86" i="1"/>
  <c r="F83" i="1"/>
  <c r="F78" i="1"/>
  <c r="F75" i="1"/>
  <c r="F70" i="1"/>
  <c r="F67" i="1"/>
  <c r="F62" i="1"/>
  <c r="F59" i="1"/>
  <c r="F54" i="1"/>
  <c r="F51" i="1"/>
  <c r="F46" i="1"/>
  <c r="F43" i="1"/>
  <c r="F208" i="1"/>
  <c r="F205" i="1"/>
  <c r="F200" i="1"/>
  <c r="F197" i="1"/>
  <c r="F192" i="1"/>
  <c r="F189" i="1"/>
  <c r="F184" i="1"/>
  <c r="F181" i="1"/>
  <c r="F176" i="1"/>
  <c r="F173" i="1"/>
  <c r="F168" i="1"/>
  <c r="F165" i="1"/>
  <c r="F160" i="1"/>
  <c r="F157" i="1"/>
  <c r="F152" i="1"/>
  <c r="F149" i="1"/>
  <c r="F144" i="1"/>
  <c r="F141" i="1"/>
  <c r="F136" i="1"/>
  <c r="F133" i="1"/>
  <c r="F128" i="1"/>
  <c r="F125" i="1"/>
  <c r="F120" i="1"/>
  <c r="F117" i="1"/>
  <c r="F112" i="1"/>
  <c r="F109" i="1"/>
  <c r="F104" i="1"/>
  <c r="F101" i="1"/>
  <c r="F96" i="1"/>
  <c r="F93" i="1"/>
  <c r="F88" i="1"/>
  <c r="F85" i="1"/>
  <c r="F80" i="1"/>
  <c r="F77" i="1"/>
  <c r="F72" i="1"/>
  <c r="F69" i="1"/>
  <c r="F64" i="1"/>
  <c r="F61" i="1"/>
  <c r="F56" i="1"/>
  <c r="F53" i="1"/>
  <c r="F48" i="1"/>
  <c r="F45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55" i="1"/>
  <c r="F66" i="1"/>
  <c r="F87" i="1"/>
  <c r="F98" i="1"/>
  <c r="F119" i="1"/>
  <c r="F130" i="1"/>
  <c r="F151" i="1"/>
  <c r="F162" i="1"/>
  <c r="F183" i="1"/>
  <c r="F194" i="1"/>
  <c r="P39" i="6"/>
  <c r="H97" i="3"/>
  <c r="H85" i="3"/>
  <c r="H73" i="3"/>
  <c r="H61" i="3"/>
  <c r="H49" i="3"/>
  <c r="H37" i="3"/>
  <c r="H5" i="3"/>
  <c r="H9" i="3"/>
  <c r="H13" i="3"/>
  <c r="H17" i="3"/>
  <c r="H21" i="3"/>
  <c r="H25" i="3"/>
  <c r="H30" i="3"/>
  <c r="H36" i="3"/>
  <c r="H42" i="3"/>
  <c r="H48" i="3"/>
  <c r="H54" i="3"/>
  <c r="H60" i="3"/>
  <c r="H66" i="3"/>
  <c r="H72" i="3"/>
  <c r="H78" i="3"/>
  <c r="H84" i="3"/>
  <c r="H90" i="3"/>
  <c r="H96" i="3"/>
  <c r="H102" i="3"/>
  <c r="B44" i="7"/>
  <c r="F47" i="1"/>
  <c r="F58" i="1"/>
  <c r="F79" i="1"/>
  <c r="F90" i="1"/>
  <c r="F111" i="1"/>
  <c r="F122" i="1"/>
  <c r="F143" i="1"/>
  <c r="F154" i="1"/>
  <c r="F175" i="1"/>
  <c r="F186" i="1"/>
  <c r="F207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42" i="1"/>
  <c r="G50" i="1"/>
  <c r="G58" i="1"/>
  <c r="G66" i="1"/>
  <c r="G74" i="1"/>
  <c r="G82" i="1"/>
  <c r="G90" i="1"/>
  <c r="G98" i="1"/>
  <c r="G106" i="1"/>
  <c r="G114" i="1"/>
  <c r="G122" i="1"/>
  <c r="G130" i="1"/>
  <c r="G138" i="1"/>
  <c r="G146" i="1"/>
  <c r="G154" i="1"/>
  <c r="G162" i="1"/>
  <c r="G170" i="1"/>
  <c r="G178" i="1"/>
  <c r="G186" i="1"/>
  <c r="G194" i="1"/>
  <c r="G202" i="1"/>
  <c r="G10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8" i="1"/>
  <c r="G56" i="1"/>
  <c r="G64" i="1"/>
  <c r="G72" i="1"/>
  <c r="G80" i="1"/>
  <c r="G88" i="1"/>
  <c r="G96" i="1"/>
  <c r="G104" i="1"/>
  <c r="G112" i="1"/>
  <c r="G120" i="1"/>
  <c r="G128" i="1"/>
  <c r="G136" i="1"/>
  <c r="G144" i="1"/>
  <c r="G152" i="1"/>
  <c r="G160" i="1"/>
  <c r="G168" i="1"/>
  <c r="G176" i="1"/>
  <c r="G184" i="1"/>
  <c r="G192" i="1"/>
  <c r="G200" i="1"/>
  <c r="G208" i="1"/>
  <c r="G46" i="1"/>
  <c r="G54" i="1"/>
  <c r="G62" i="1"/>
  <c r="G70" i="1"/>
  <c r="G78" i="1"/>
  <c r="G86" i="1"/>
  <c r="G94" i="1"/>
  <c r="G102" i="1"/>
  <c r="G110" i="1"/>
  <c r="G118" i="1"/>
  <c r="G126" i="1"/>
  <c r="G134" i="1"/>
  <c r="G142" i="1"/>
  <c r="G150" i="1"/>
  <c r="G158" i="1"/>
  <c r="G166" i="1"/>
  <c r="G174" i="1"/>
  <c r="G182" i="1"/>
  <c r="G190" i="1"/>
  <c r="G198" i="1"/>
  <c r="G206" i="1"/>
  <c r="K40" i="6" l="1"/>
  <c r="O40" i="6"/>
  <c r="N40" i="6"/>
  <c r="L40" i="6"/>
  <c r="M40" i="6" s="1"/>
  <c r="G3" i="3"/>
  <c r="C38" i="1"/>
  <c r="B39" i="1"/>
  <c r="N68" i="4"/>
  <c r="N20" i="4"/>
  <c r="N22" i="4"/>
  <c r="N111" i="4"/>
  <c r="N97" i="4"/>
  <c r="N67" i="4"/>
  <c r="N76" i="4"/>
  <c r="K21" i="4"/>
  <c r="N71" i="4"/>
  <c r="N92" i="4"/>
  <c r="N55" i="4"/>
  <c r="N75" i="4"/>
  <c r="C26" i="4"/>
  <c r="N61" i="4"/>
  <c r="N28" i="4"/>
  <c r="N35" i="4"/>
  <c r="N101" i="4"/>
  <c r="N45" i="4"/>
  <c r="N31" i="4"/>
  <c r="N66" i="4"/>
  <c r="N29" i="4"/>
  <c r="N46" i="4"/>
  <c r="N27" i="4"/>
  <c r="N91" i="4"/>
  <c r="N52" i="4"/>
  <c r="N96" i="4"/>
  <c r="N93" i="4"/>
  <c r="N89" i="4"/>
  <c r="N36" i="4"/>
  <c r="N24" i="4"/>
  <c r="N64" i="4"/>
  <c r="N39" i="4"/>
  <c r="N95" i="4"/>
  <c r="N38" i="4"/>
  <c r="N100" i="4"/>
  <c r="N73" i="4"/>
  <c r="N41" i="4"/>
  <c r="N82" i="4"/>
  <c r="N32" i="4"/>
  <c r="N51" i="4"/>
  <c r="N99" i="4"/>
  <c r="N42" i="4"/>
  <c r="N108" i="4"/>
  <c r="N114" i="4"/>
  <c r="N23" i="4"/>
  <c r="H14" i="4"/>
  <c r="N50" i="4"/>
  <c r="N63" i="4"/>
  <c r="N107" i="4"/>
  <c r="N54" i="4"/>
  <c r="N112" i="4"/>
  <c r="N77" i="4"/>
  <c r="N40" i="4"/>
  <c r="H4" i="4"/>
  <c r="N49" i="4"/>
  <c r="N79" i="4"/>
  <c r="N53" i="4"/>
  <c r="N80" i="4"/>
  <c r="N62" i="4"/>
  <c r="N70" i="4"/>
  <c r="N105" i="4"/>
  <c r="N33" i="4"/>
  <c r="N74" i="4"/>
  <c r="N21" i="4"/>
  <c r="N106" i="4"/>
  <c r="N102" i="4"/>
  <c r="N115" i="4"/>
  <c r="N56" i="4"/>
  <c r="N84" i="4"/>
  <c r="N116" i="4"/>
  <c r="N110" i="4"/>
  <c r="N94" i="4"/>
  <c r="N86" i="4"/>
  <c r="N90" i="4"/>
  <c r="N48" i="4"/>
  <c r="N44" i="4"/>
  <c r="N117" i="4"/>
  <c r="N87" i="4"/>
  <c r="N119" i="4"/>
  <c r="N30" i="4"/>
  <c r="N88" i="4"/>
  <c r="N120" i="4"/>
  <c r="N98" i="4"/>
  <c r="N85" i="4"/>
  <c r="N26" i="4"/>
  <c r="N113" i="4"/>
  <c r="N78" i="4"/>
  <c r="N25" i="4"/>
  <c r="N81" i="4"/>
  <c r="N69" i="4"/>
  <c r="N43" i="4"/>
  <c r="N37" i="4"/>
  <c r="N118" i="4"/>
  <c r="N47" i="4"/>
  <c r="N103" i="4"/>
  <c r="N34" i="4"/>
  <c r="N72" i="4"/>
  <c r="N104" i="4"/>
  <c r="N109" i="4"/>
  <c r="N57" i="4"/>
  <c r="D4" i="4"/>
  <c r="D6" i="4" s="1"/>
  <c r="N65" i="4"/>
  <c r="N59" i="4"/>
  <c r="N58" i="4"/>
  <c r="E22" i="4"/>
  <c r="M15" i="4"/>
  <c r="M16" i="4" s="1"/>
  <c r="E24" i="4"/>
  <c r="D24" i="4" s="1"/>
  <c r="L24" i="4" s="1"/>
  <c r="O8" i="3"/>
  <c r="D35" i="1"/>
  <c r="E35" i="1"/>
  <c r="E31" i="1"/>
  <c r="D31" i="1"/>
  <c r="D23" i="1"/>
  <c r="E23" i="1"/>
  <c r="E19" i="1"/>
  <c r="D19" i="1"/>
  <c r="D11" i="1"/>
  <c r="E11" i="1"/>
  <c r="E34" i="1"/>
  <c r="D34" i="1"/>
  <c r="E30" i="1"/>
  <c r="D30" i="1"/>
  <c r="D26" i="1"/>
  <c r="E26" i="1"/>
  <c r="E22" i="1"/>
  <c r="D22" i="1"/>
  <c r="E18" i="1"/>
  <c r="D18" i="1"/>
  <c r="D14" i="1"/>
  <c r="E14" i="1"/>
  <c r="E27" i="1"/>
  <c r="D27" i="1"/>
  <c r="E9" i="1"/>
  <c r="D9" i="1"/>
  <c r="E33" i="1"/>
  <c r="D33" i="1"/>
  <c r="D29" i="1"/>
  <c r="E29" i="1"/>
  <c r="E25" i="1"/>
  <c r="D25" i="1"/>
  <c r="E21" i="1"/>
  <c r="D21" i="1"/>
  <c r="D17" i="1"/>
  <c r="E17" i="1"/>
  <c r="E13" i="1"/>
  <c r="D13" i="1"/>
  <c r="E15" i="1"/>
  <c r="D15" i="1"/>
  <c r="E36" i="1"/>
  <c r="D36" i="1"/>
  <c r="D32" i="1"/>
  <c r="E32" i="1"/>
  <c r="E28" i="1"/>
  <c r="D28" i="1"/>
  <c r="E24" i="1"/>
  <c r="D24" i="1"/>
  <c r="D20" i="1"/>
  <c r="E20" i="1"/>
  <c r="E16" i="1"/>
  <c r="D16" i="1"/>
  <c r="E12" i="1"/>
  <c r="D12" i="1"/>
  <c r="D21" i="4"/>
  <c r="L21" i="4" s="1"/>
  <c r="I21" i="4"/>
  <c r="S38" i="6"/>
  <c r="T38" i="6" s="1"/>
  <c r="Q38" i="6"/>
  <c r="R38" i="6"/>
  <c r="H39" i="6"/>
  <c r="G39" i="6"/>
  <c r="I39" i="6"/>
  <c r="I38" i="6"/>
  <c r="H38" i="6"/>
  <c r="G38" i="6"/>
  <c r="B28" i="4"/>
  <c r="E27" i="4"/>
  <c r="C27" i="4"/>
  <c r="G37" i="6"/>
  <c r="H37" i="6"/>
  <c r="I37" i="6"/>
  <c r="Q39" i="6"/>
  <c r="S39" i="6"/>
  <c r="T39" i="6" s="1"/>
  <c r="R39" i="6"/>
  <c r="N39" i="6"/>
  <c r="K39" i="6"/>
  <c r="O39" i="6"/>
  <c r="L39" i="6"/>
  <c r="M39" i="6" s="1"/>
  <c r="B48" i="7"/>
  <c r="A49" i="7"/>
  <c r="F4" i="3"/>
  <c r="C4" i="3" s="1"/>
  <c r="B4" i="3"/>
  <c r="A5" i="3"/>
  <c r="E20" i="4"/>
  <c r="E23" i="4"/>
  <c r="E25" i="4"/>
  <c r="K37" i="6"/>
  <c r="O37" i="6"/>
  <c r="L37" i="6"/>
  <c r="M37" i="6" s="1"/>
  <c r="N37" i="6"/>
  <c r="E36" i="6"/>
  <c r="D36" i="6"/>
  <c r="P36" i="6"/>
  <c r="F36" i="6"/>
  <c r="Z36" i="6"/>
  <c r="J36" i="6"/>
  <c r="I22" i="4"/>
  <c r="G16" i="4"/>
  <c r="F14" i="4"/>
  <c r="U40" i="6"/>
  <c r="V40" i="6" s="1"/>
  <c r="N38" i="6"/>
  <c r="K38" i="6"/>
  <c r="O38" i="6"/>
  <c r="L38" i="6"/>
  <c r="M38" i="6" s="1"/>
  <c r="E2" i="3"/>
  <c r="G2" i="3" s="1"/>
  <c r="R37" i="6"/>
  <c r="Q37" i="6"/>
  <c r="S37" i="6"/>
  <c r="A34" i="6"/>
  <c r="B35" i="6"/>
  <c r="X35" i="6" s="1"/>
  <c r="C35" i="6" s="1"/>
  <c r="E26" i="4"/>
  <c r="T37" i="6" l="1"/>
  <c r="U37" i="6" s="1"/>
  <c r="V37" i="6" s="1"/>
  <c r="W37" i="6" s="1"/>
  <c r="Y37" i="6" s="1"/>
  <c r="B40" i="1"/>
  <c r="C39" i="1"/>
  <c r="E38" i="1"/>
  <c r="D38" i="1"/>
  <c r="G24" i="4"/>
  <c r="K20" i="4"/>
  <c r="K27" i="4"/>
  <c r="K23" i="4"/>
  <c r="K26" i="4"/>
  <c r="D22" i="4"/>
  <c r="F22" i="4" s="1"/>
  <c r="K22" i="4"/>
  <c r="K25" i="4"/>
  <c r="I24" i="4"/>
  <c r="K24" i="4"/>
  <c r="J24" i="4"/>
  <c r="J21" i="4"/>
  <c r="M24" i="4"/>
  <c r="M21" i="4"/>
  <c r="M22" i="4"/>
  <c r="L14" i="4"/>
  <c r="H21" i="4"/>
  <c r="G22" i="4"/>
  <c r="D20" i="4"/>
  <c r="L20" i="4" s="1"/>
  <c r="I20" i="4"/>
  <c r="M20" i="4"/>
  <c r="G20" i="4"/>
  <c r="F5" i="3"/>
  <c r="C5" i="3" s="1"/>
  <c r="B5" i="3"/>
  <c r="A6" i="3"/>
  <c r="U39" i="6"/>
  <c r="G21" i="4"/>
  <c r="B34" i="6"/>
  <c r="X34" i="6" s="1"/>
  <c r="C34" i="6" s="1"/>
  <c r="A33" i="6"/>
  <c r="A50" i="7"/>
  <c r="B49" i="7"/>
  <c r="N36" i="6"/>
  <c r="K36" i="6"/>
  <c r="M36" i="6"/>
  <c r="O36" i="6"/>
  <c r="L36" i="6"/>
  <c r="I25" i="4"/>
  <c r="D25" i="4"/>
  <c r="L25" i="4" s="1"/>
  <c r="M25" i="4"/>
  <c r="G25" i="4"/>
  <c r="D23" i="4"/>
  <c r="L23" i="4" s="1"/>
  <c r="I23" i="4"/>
  <c r="G23" i="4"/>
  <c r="M23" i="4"/>
  <c r="H24" i="4"/>
  <c r="M27" i="4"/>
  <c r="D27" i="4"/>
  <c r="L27" i="4" s="1"/>
  <c r="G27" i="4"/>
  <c r="I27" i="4"/>
  <c r="U38" i="6"/>
  <c r="V38" i="6" s="1"/>
  <c r="F21" i="4"/>
  <c r="Q36" i="6"/>
  <c r="S36" i="6"/>
  <c r="R36" i="6"/>
  <c r="D26" i="4"/>
  <c r="L26" i="4" s="1"/>
  <c r="I26" i="4"/>
  <c r="G26" i="4"/>
  <c r="M26" i="4"/>
  <c r="J35" i="6"/>
  <c r="D35" i="6"/>
  <c r="Z35" i="6"/>
  <c r="F35" i="6"/>
  <c r="P35" i="6"/>
  <c r="E35" i="6"/>
  <c r="H36" i="6"/>
  <c r="I36" i="6"/>
  <c r="G36" i="6"/>
  <c r="F24" i="4"/>
  <c r="D4" i="3"/>
  <c r="E4" i="3"/>
  <c r="B29" i="4"/>
  <c r="E28" i="4"/>
  <c r="C28" i="4"/>
  <c r="W40" i="6"/>
  <c r="Y40" i="6" s="1"/>
  <c r="D39" i="1" l="1"/>
  <c r="E39" i="1"/>
  <c r="B41" i="1"/>
  <c r="C40" i="1"/>
  <c r="T36" i="6"/>
  <c r="U36" i="6" s="1"/>
  <c r="L22" i="4"/>
  <c r="H22" i="4"/>
  <c r="J25" i="4"/>
  <c r="J27" i="4"/>
  <c r="J22" i="4"/>
  <c r="J23" i="4"/>
  <c r="J26" i="4"/>
  <c r="K28" i="4"/>
  <c r="J20" i="4"/>
  <c r="H26" i="4"/>
  <c r="F20" i="4"/>
  <c r="H23" i="4"/>
  <c r="Q35" i="6"/>
  <c r="S35" i="6"/>
  <c r="T35" i="6" s="1"/>
  <c r="R35" i="6"/>
  <c r="N35" i="6"/>
  <c r="K35" i="6"/>
  <c r="O35" i="6"/>
  <c r="L35" i="6"/>
  <c r="M35" i="6"/>
  <c r="F27" i="4"/>
  <c r="H25" i="4"/>
  <c r="F34" i="6"/>
  <c r="Z34" i="6"/>
  <c r="D34" i="6"/>
  <c r="J34" i="6"/>
  <c r="E34" i="6"/>
  <c r="P34" i="6"/>
  <c r="I28" i="4"/>
  <c r="M28" i="4"/>
  <c r="G28" i="4"/>
  <c r="D28" i="4"/>
  <c r="L28" i="4" s="1"/>
  <c r="B30" i="4"/>
  <c r="E29" i="4"/>
  <c r="C29" i="4"/>
  <c r="H35" i="6"/>
  <c r="G35" i="6"/>
  <c r="I35" i="6"/>
  <c r="H27" i="4"/>
  <c r="F25" i="4"/>
  <c r="D5" i="3"/>
  <c r="E5" i="3"/>
  <c r="V39" i="6"/>
  <c r="W39" i="6" s="1"/>
  <c r="Y39" i="6" s="1"/>
  <c r="G4" i="3"/>
  <c r="F26" i="4"/>
  <c r="F23" i="4"/>
  <c r="A51" i="7"/>
  <c r="B50" i="7"/>
  <c r="H20" i="4"/>
  <c r="W38" i="6"/>
  <c r="Y38" i="6" s="1"/>
  <c r="A32" i="6"/>
  <c r="B33" i="6"/>
  <c r="X33" i="6" s="1"/>
  <c r="C33" i="6" s="1"/>
  <c r="F6" i="3"/>
  <c r="C6" i="3" s="1"/>
  <c r="A7" i="3"/>
  <c r="B6" i="3"/>
  <c r="E40" i="1" l="1"/>
  <c r="D40" i="1"/>
  <c r="B42" i="1"/>
  <c r="C41" i="1"/>
  <c r="V36" i="6"/>
  <c r="W36" i="6" s="1"/>
  <c r="Y36" i="6" s="1"/>
  <c r="K29" i="4"/>
  <c r="J28" i="4"/>
  <c r="G5" i="3"/>
  <c r="H28" i="4"/>
  <c r="F33" i="6"/>
  <c r="J33" i="6"/>
  <c r="E33" i="6"/>
  <c r="D33" i="6"/>
  <c r="P33" i="6"/>
  <c r="Z33" i="6"/>
  <c r="R34" i="6"/>
  <c r="Q34" i="6"/>
  <c r="S34" i="6"/>
  <c r="B32" i="6"/>
  <c r="X32" i="6" s="1"/>
  <c r="C32" i="6" s="1"/>
  <c r="A31" i="6"/>
  <c r="B31" i="4"/>
  <c r="E30" i="4"/>
  <c r="C30" i="4"/>
  <c r="H34" i="6"/>
  <c r="G34" i="6"/>
  <c r="I34" i="6"/>
  <c r="U35" i="6"/>
  <c r="V35" i="6" s="1"/>
  <c r="G29" i="4"/>
  <c r="M29" i="4"/>
  <c r="I29" i="4"/>
  <c r="D29" i="4"/>
  <c r="L29" i="4" s="1"/>
  <c r="F7" i="3"/>
  <c r="C7" i="3" s="1"/>
  <c r="B7" i="3"/>
  <c r="A8" i="3"/>
  <c r="N34" i="6"/>
  <c r="K34" i="6"/>
  <c r="O34" i="6"/>
  <c r="L34" i="6"/>
  <c r="M34" i="6"/>
  <c r="B51" i="7"/>
  <c r="A52" i="7"/>
  <c r="D6" i="3"/>
  <c r="E6" i="3"/>
  <c r="F28" i="4"/>
  <c r="E41" i="1" l="1"/>
  <c r="D41" i="1"/>
  <c r="C42" i="1"/>
  <c r="B43" i="1"/>
  <c r="W35" i="6"/>
  <c r="Y35" i="6" s="1"/>
  <c r="T34" i="6"/>
  <c r="J29" i="4"/>
  <c r="K30" i="4"/>
  <c r="M30" i="4"/>
  <c r="G30" i="4"/>
  <c r="I30" i="4"/>
  <c r="D30" i="4"/>
  <c r="L30" i="4" s="1"/>
  <c r="O33" i="6"/>
  <c r="K33" i="6"/>
  <c r="L33" i="6"/>
  <c r="M33" i="6"/>
  <c r="N33" i="6"/>
  <c r="D32" i="6"/>
  <c r="Z32" i="6"/>
  <c r="P32" i="6"/>
  <c r="F32" i="6"/>
  <c r="J32" i="6"/>
  <c r="E32" i="6"/>
  <c r="A9" i="3"/>
  <c r="B8" i="3"/>
  <c r="F8" i="3"/>
  <c r="C8" i="3" s="1"/>
  <c r="A53" i="7"/>
  <c r="B52" i="7"/>
  <c r="B32" i="4"/>
  <c r="E31" i="4"/>
  <c r="C31" i="4"/>
  <c r="U34" i="6"/>
  <c r="V34" i="6" s="1"/>
  <c r="S33" i="6"/>
  <c r="R33" i="6"/>
  <c r="Q33" i="6"/>
  <c r="T33" i="6" s="1"/>
  <c r="I33" i="6"/>
  <c r="H33" i="6"/>
  <c r="G33" i="6"/>
  <c r="F29" i="4"/>
  <c r="G6" i="3"/>
  <c r="H29" i="4"/>
  <c r="D7" i="3"/>
  <c r="E7" i="3"/>
  <c r="A30" i="6"/>
  <c r="B31" i="6"/>
  <c r="X31" i="6" s="1"/>
  <c r="C31" i="6" s="1"/>
  <c r="B44" i="1" l="1"/>
  <c r="C43" i="1"/>
  <c r="D42" i="1"/>
  <c r="E42" i="1"/>
  <c r="U33" i="6"/>
  <c r="K31" i="4"/>
  <c r="J30" i="4"/>
  <c r="V33" i="6"/>
  <c r="W33" i="6" s="1"/>
  <c r="Y33" i="6" s="1"/>
  <c r="A29" i="6"/>
  <c r="B30" i="6"/>
  <c r="X30" i="6" s="1"/>
  <c r="C30" i="6" s="1"/>
  <c r="C32" i="4"/>
  <c r="B33" i="4"/>
  <c r="E32" i="4"/>
  <c r="H30" i="4"/>
  <c r="D8" i="3"/>
  <c r="E8" i="3"/>
  <c r="W34" i="6"/>
  <c r="Y34" i="6" s="1"/>
  <c r="G7" i="3"/>
  <c r="B53" i="7"/>
  <c r="A54" i="7"/>
  <c r="K32" i="6"/>
  <c r="L32" i="6"/>
  <c r="M32" i="6" s="1"/>
  <c r="O32" i="6"/>
  <c r="N32" i="6"/>
  <c r="S32" i="6"/>
  <c r="R32" i="6"/>
  <c r="Q32" i="6"/>
  <c r="D31" i="6"/>
  <c r="Z31" i="6"/>
  <c r="E31" i="6"/>
  <c r="P31" i="6"/>
  <c r="J31" i="6"/>
  <c r="F31" i="6"/>
  <c r="M31" i="4"/>
  <c r="D31" i="4"/>
  <c r="L31" i="4" s="1"/>
  <c r="G31" i="4"/>
  <c r="I31" i="4"/>
  <c r="A10" i="3"/>
  <c r="B9" i="3"/>
  <c r="F9" i="3"/>
  <c r="C9" i="3" s="1"/>
  <c r="G32" i="6"/>
  <c r="I32" i="6"/>
  <c r="H32" i="6"/>
  <c r="F30" i="4"/>
  <c r="T32" i="6" l="1"/>
  <c r="D43" i="1"/>
  <c r="E43" i="1"/>
  <c r="B45" i="1"/>
  <c r="C44" i="1"/>
  <c r="J31" i="4"/>
  <c r="K32" i="4"/>
  <c r="F31" i="4"/>
  <c r="D30" i="6"/>
  <c r="Z30" i="6"/>
  <c r="P30" i="6"/>
  <c r="E30" i="6"/>
  <c r="J30" i="6"/>
  <c r="F30" i="6"/>
  <c r="B10" i="3"/>
  <c r="A11" i="3"/>
  <c r="F10" i="3"/>
  <c r="C10" i="3" s="1"/>
  <c r="K31" i="6"/>
  <c r="L31" i="6"/>
  <c r="M31" i="6" s="1"/>
  <c r="O31" i="6"/>
  <c r="N31" i="6"/>
  <c r="G8" i="3"/>
  <c r="G32" i="4"/>
  <c r="M32" i="4"/>
  <c r="D32" i="4"/>
  <c r="L32" i="4" s="1"/>
  <c r="I32" i="4"/>
  <c r="B29" i="6"/>
  <c r="X29" i="6" s="1"/>
  <c r="C29" i="6" s="1"/>
  <c r="A28" i="6"/>
  <c r="B54" i="7"/>
  <c r="A55" i="7"/>
  <c r="C33" i="4"/>
  <c r="B34" i="4"/>
  <c r="E33" i="4"/>
  <c r="I31" i="6"/>
  <c r="H31" i="6"/>
  <c r="G31" i="6"/>
  <c r="S31" i="6"/>
  <c r="R31" i="6"/>
  <c r="Q31" i="6"/>
  <c r="U32" i="6"/>
  <c r="D9" i="3"/>
  <c r="E9" i="3"/>
  <c r="H31" i="4"/>
  <c r="B46" i="1" l="1"/>
  <c r="C45" i="1"/>
  <c r="D44" i="1"/>
  <c r="E44" i="1"/>
  <c r="J32" i="4"/>
  <c r="K33" i="4"/>
  <c r="D29" i="6"/>
  <c r="Z29" i="6"/>
  <c r="P29" i="6"/>
  <c r="E29" i="6"/>
  <c r="J29" i="6"/>
  <c r="F29" i="6"/>
  <c r="V32" i="6"/>
  <c r="W32" i="6" s="1"/>
  <c r="Y32" i="6" s="1"/>
  <c r="Q30" i="6"/>
  <c r="S30" i="6"/>
  <c r="R30" i="6"/>
  <c r="G9" i="3"/>
  <c r="T31" i="6"/>
  <c r="A56" i="7"/>
  <c r="B55" i="7"/>
  <c r="H32" i="4"/>
  <c r="H30" i="6"/>
  <c r="G30" i="6"/>
  <c r="I30" i="6"/>
  <c r="I33" i="4"/>
  <c r="M33" i="4"/>
  <c r="G33" i="4"/>
  <c r="D33" i="4"/>
  <c r="L33" i="4" s="1"/>
  <c r="D10" i="3"/>
  <c r="E10" i="3"/>
  <c r="L30" i="6"/>
  <c r="M30" i="6" s="1"/>
  <c r="K30" i="6"/>
  <c r="O30" i="6"/>
  <c r="N30" i="6"/>
  <c r="B35" i="4"/>
  <c r="E34" i="4"/>
  <c r="C34" i="4"/>
  <c r="A27" i="6"/>
  <c r="B28" i="6"/>
  <c r="X28" i="6" s="1"/>
  <c r="C28" i="6" s="1"/>
  <c r="F32" i="4"/>
  <c r="A12" i="3"/>
  <c r="B11" i="3"/>
  <c r="F11" i="3"/>
  <c r="C11" i="3" s="1"/>
  <c r="U31" i="6" l="1"/>
  <c r="V31" i="6" s="1"/>
  <c r="E45" i="1"/>
  <c r="D45" i="1"/>
  <c r="C46" i="1"/>
  <c r="B47" i="1"/>
  <c r="K34" i="4"/>
  <c r="J33" i="4"/>
  <c r="F33" i="4"/>
  <c r="H33" i="4"/>
  <c r="A13" i="3"/>
  <c r="B12" i="3"/>
  <c r="F12" i="3"/>
  <c r="C12" i="3" s="1"/>
  <c r="G29" i="6"/>
  <c r="I29" i="6"/>
  <c r="H29" i="6"/>
  <c r="D34" i="4"/>
  <c r="L34" i="4" s="1"/>
  <c r="G34" i="4"/>
  <c r="I34" i="4"/>
  <c r="M34" i="4"/>
  <c r="G10" i="3"/>
  <c r="T30" i="6"/>
  <c r="L29" i="6"/>
  <c r="K29" i="6"/>
  <c r="M29" i="6"/>
  <c r="O29" i="6"/>
  <c r="N29" i="6"/>
  <c r="D11" i="3"/>
  <c r="E11" i="3"/>
  <c r="B36" i="4"/>
  <c r="E35" i="4"/>
  <c r="C35" i="4"/>
  <c r="B56" i="7"/>
  <c r="A57" i="7"/>
  <c r="U30" i="6"/>
  <c r="P28" i="6"/>
  <c r="Z28" i="6"/>
  <c r="D28" i="6"/>
  <c r="J28" i="6"/>
  <c r="E28" i="6"/>
  <c r="F28" i="6"/>
  <c r="A26" i="6"/>
  <c r="B27" i="6"/>
  <c r="X27" i="6" s="1"/>
  <c r="C27" i="6" s="1"/>
  <c r="Q29" i="6"/>
  <c r="T29" i="6"/>
  <c r="S29" i="6"/>
  <c r="R29" i="6"/>
  <c r="U29" i="6" l="1"/>
  <c r="W31" i="6"/>
  <c r="Y31" i="6" s="1"/>
  <c r="B48" i="1"/>
  <c r="C47" i="1"/>
  <c r="D46" i="1"/>
  <c r="E46" i="1"/>
  <c r="K35" i="4"/>
  <c r="J34" i="4"/>
  <c r="H34" i="4"/>
  <c r="F34" i="4"/>
  <c r="V29" i="6"/>
  <c r="W29" i="6" s="1"/>
  <c r="Y29" i="6" s="1"/>
  <c r="Q28" i="6"/>
  <c r="T28" i="6" s="1"/>
  <c r="S28" i="6"/>
  <c r="R28" i="6"/>
  <c r="Z27" i="6"/>
  <c r="F27" i="6"/>
  <c r="E27" i="6"/>
  <c r="D27" i="6"/>
  <c r="J27" i="6"/>
  <c r="P27" i="6"/>
  <c r="A14" i="3"/>
  <c r="F13" i="3"/>
  <c r="C13" i="3" s="1"/>
  <c r="B13" i="3"/>
  <c r="A25" i="6"/>
  <c r="B26" i="6"/>
  <c r="X26" i="6" s="1"/>
  <c r="C26" i="6" s="1"/>
  <c r="G35" i="4"/>
  <c r="M35" i="4"/>
  <c r="D35" i="4"/>
  <c r="L35" i="4" s="1"/>
  <c r="I35" i="4"/>
  <c r="V30" i="6"/>
  <c r="W30" i="6" s="1"/>
  <c r="Y30" i="6" s="1"/>
  <c r="K28" i="6"/>
  <c r="L28" i="6"/>
  <c r="M28" i="6" s="1"/>
  <c r="O28" i="6"/>
  <c r="N28" i="6"/>
  <c r="G11" i="3"/>
  <c r="I28" i="6"/>
  <c r="G28" i="6"/>
  <c r="H28" i="6"/>
  <c r="A58" i="7"/>
  <c r="B57" i="7"/>
  <c r="C36" i="4"/>
  <c r="E36" i="4"/>
  <c r="B37" i="4"/>
  <c r="D12" i="3"/>
  <c r="E12" i="3"/>
  <c r="E47" i="1" l="1"/>
  <c r="D47" i="1"/>
  <c r="B49" i="1"/>
  <c r="C48" i="1"/>
  <c r="K36" i="4"/>
  <c r="J35" i="4"/>
  <c r="U28" i="6"/>
  <c r="V28" i="6"/>
  <c r="F35" i="4"/>
  <c r="F26" i="6"/>
  <c r="Z26" i="6"/>
  <c r="P26" i="6"/>
  <c r="E26" i="6"/>
  <c r="D26" i="6"/>
  <c r="J26" i="6"/>
  <c r="A15" i="3"/>
  <c r="F14" i="3"/>
  <c r="C14" i="3" s="1"/>
  <c r="B14" i="3"/>
  <c r="M36" i="4"/>
  <c r="G36" i="4"/>
  <c r="I36" i="4"/>
  <c r="D36" i="4"/>
  <c r="L36" i="4" s="1"/>
  <c r="G12" i="3"/>
  <c r="H35" i="4"/>
  <c r="A24" i="6"/>
  <c r="B25" i="6"/>
  <c r="X25" i="6" s="1"/>
  <c r="C25" i="6" s="1"/>
  <c r="Q27" i="6"/>
  <c r="T27" i="6"/>
  <c r="S27" i="6"/>
  <c r="R27" i="6"/>
  <c r="I27" i="6"/>
  <c r="G27" i="6"/>
  <c r="H27" i="6"/>
  <c r="D13" i="3"/>
  <c r="E13" i="3"/>
  <c r="E37" i="4"/>
  <c r="C37" i="4"/>
  <c r="B38" i="4"/>
  <c r="B58" i="7"/>
  <c r="A59" i="7"/>
  <c r="M27" i="6"/>
  <c r="N27" i="6"/>
  <c r="K27" i="6"/>
  <c r="L27" i="6"/>
  <c r="O27" i="6"/>
  <c r="D48" i="1" l="1"/>
  <c r="E48" i="1"/>
  <c r="W28" i="6"/>
  <c r="Y28" i="6" s="1"/>
  <c r="B50" i="1"/>
  <c r="C49" i="1"/>
  <c r="J36" i="4"/>
  <c r="K37" i="4"/>
  <c r="F36" i="4"/>
  <c r="A60" i="7"/>
  <c r="B59" i="7"/>
  <c r="D37" i="4"/>
  <c r="L37" i="4" s="1"/>
  <c r="G37" i="4"/>
  <c r="M37" i="4"/>
  <c r="I37" i="4"/>
  <c r="U27" i="6"/>
  <c r="H36" i="4"/>
  <c r="F15" i="3"/>
  <c r="C15" i="3" s="1"/>
  <c r="A16" i="3"/>
  <c r="B15" i="3"/>
  <c r="Q26" i="6"/>
  <c r="R26" i="6"/>
  <c r="S26" i="6"/>
  <c r="E25" i="6"/>
  <c r="F25" i="6"/>
  <c r="D25" i="6"/>
  <c r="P25" i="6"/>
  <c r="Z25" i="6"/>
  <c r="J25" i="6"/>
  <c r="N26" i="6"/>
  <c r="K26" i="6"/>
  <c r="M26" i="6"/>
  <c r="O26" i="6"/>
  <c r="L26" i="6"/>
  <c r="E14" i="3"/>
  <c r="D14" i="3"/>
  <c r="G14" i="3" s="1"/>
  <c r="B39" i="4"/>
  <c r="E38" i="4"/>
  <c r="C38" i="4"/>
  <c r="G13" i="3"/>
  <c r="V27" i="6"/>
  <c r="A23" i="6"/>
  <c r="B24" i="6"/>
  <c r="X24" i="6" s="1"/>
  <c r="C24" i="6" s="1"/>
  <c r="G26" i="6"/>
  <c r="H26" i="6"/>
  <c r="I26" i="6"/>
  <c r="W27" i="6" l="1"/>
  <c r="Y27" i="6" s="1"/>
  <c r="C50" i="1"/>
  <c r="B51" i="1"/>
  <c r="D49" i="1"/>
  <c r="E49" i="1"/>
  <c r="J37" i="4"/>
  <c r="K38" i="4"/>
  <c r="F37" i="4"/>
  <c r="F16" i="3"/>
  <c r="C16" i="3" s="1"/>
  <c r="A17" i="3"/>
  <c r="B16" i="3"/>
  <c r="E15" i="3"/>
  <c r="D15" i="3"/>
  <c r="P24" i="6"/>
  <c r="E24" i="6"/>
  <c r="Z24" i="6"/>
  <c r="D24" i="6"/>
  <c r="F24" i="6"/>
  <c r="J24" i="6"/>
  <c r="L25" i="6"/>
  <c r="M25" i="6" s="1"/>
  <c r="K25" i="6"/>
  <c r="G25" i="6"/>
  <c r="I25" i="6"/>
  <c r="H25" i="6"/>
  <c r="T26" i="6"/>
  <c r="U26" i="6" s="1"/>
  <c r="C39" i="4"/>
  <c r="E39" i="4"/>
  <c r="B40" i="4"/>
  <c r="W25" i="6"/>
  <c r="S25" i="6"/>
  <c r="Q25" i="6"/>
  <c r="R25" i="6"/>
  <c r="V25" i="6"/>
  <c r="A22" i="6"/>
  <c r="B23" i="6"/>
  <c r="X23" i="6" s="1"/>
  <c r="C23" i="6" s="1"/>
  <c r="D38" i="4"/>
  <c r="L38" i="4" s="1"/>
  <c r="I38" i="4"/>
  <c r="G38" i="4"/>
  <c r="M38" i="4"/>
  <c r="H37" i="4"/>
  <c r="B60" i="7"/>
  <c r="A61" i="7"/>
  <c r="N25" i="6" l="1"/>
  <c r="O25" i="6" s="1"/>
  <c r="Y25" i="6" s="1"/>
  <c r="B52" i="1"/>
  <c r="C51" i="1"/>
  <c r="E50" i="1"/>
  <c r="D50" i="1"/>
  <c r="J38" i="4"/>
  <c r="K39" i="4"/>
  <c r="F38" i="4"/>
  <c r="H38" i="4"/>
  <c r="B61" i="7"/>
  <c r="A62" i="7"/>
  <c r="H24" i="6"/>
  <c r="G24" i="6"/>
  <c r="I24" i="6"/>
  <c r="W24" i="6"/>
  <c r="Q24" i="6"/>
  <c r="V24" i="6"/>
  <c r="S24" i="6"/>
  <c r="T24" i="6" s="1"/>
  <c r="R24" i="6"/>
  <c r="B41" i="4"/>
  <c r="E40" i="4"/>
  <c r="C40" i="4"/>
  <c r="K24" i="6"/>
  <c r="L24" i="6"/>
  <c r="M24" i="6" s="1"/>
  <c r="T25" i="6"/>
  <c r="U25" i="6" s="1"/>
  <c r="M39" i="4"/>
  <c r="G39" i="4"/>
  <c r="I39" i="4"/>
  <c r="D39" i="4"/>
  <c r="L39" i="4" s="1"/>
  <c r="G15" i="3"/>
  <c r="B17" i="3"/>
  <c r="A18" i="3"/>
  <c r="F17" i="3"/>
  <c r="C17" i="3" s="1"/>
  <c r="A21" i="6"/>
  <c r="B22" i="6"/>
  <c r="X22" i="6" s="1"/>
  <c r="C22" i="6" s="1"/>
  <c r="Z23" i="6"/>
  <c r="D23" i="6"/>
  <c r="F23" i="6"/>
  <c r="J23" i="6"/>
  <c r="P23" i="6"/>
  <c r="E23" i="6"/>
  <c r="W26" i="6"/>
  <c r="Y26" i="6" s="1"/>
  <c r="E16" i="3"/>
  <c r="D16" i="3"/>
  <c r="V26" i="6"/>
  <c r="E51" i="1" l="1"/>
  <c r="D51" i="1"/>
  <c r="B53" i="1"/>
  <c r="C52" i="1"/>
  <c r="J39" i="4"/>
  <c r="K40" i="4"/>
  <c r="F39" i="4"/>
  <c r="G16" i="3"/>
  <c r="N24" i="6"/>
  <c r="O24" i="6" s="1"/>
  <c r="Y24" i="6" s="1"/>
  <c r="H23" i="6"/>
  <c r="I23" i="6"/>
  <c r="G23" i="6"/>
  <c r="A20" i="6"/>
  <c r="B21" i="6"/>
  <c r="X21" i="6" s="1"/>
  <c r="C21" i="6" s="1"/>
  <c r="M40" i="4"/>
  <c r="D40" i="4"/>
  <c r="L40" i="4" s="1"/>
  <c r="G40" i="4"/>
  <c r="I40" i="4"/>
  <c r="H39" i="4"/>
  <c r="B42" i="4"/>
  <c r="E41" i="4"/>
  <c r="C41" i="4"/>
  <c r="D17" i="3"/>
  <c r="E17" i="3"/>
  <c r="A19" i="3"/>
  <c r="B18" i="3"/>
  <c r="F18" i="3"/>
  <c r="C18" i="3" s="1"/>
  <c r="U24" i="6"/>
  <c r="B62" i="7"/>
  <c r="A63" i="7"/>
  <c r="V23" i="6"/>
  <c r="R23" i="6"/>
  <c r="Q23" i="6"/>
  <c r="S23" i="6"/>
  <c r="T23" i="6" s="1"/>
  <c r="W23" i="6"/>
  <c r="L23" i="6"/>
  <c r="K23" i="6"/>
  <c r="D22" i="6"/>
  <c r="P22" i="6"/>
  <c r="J22" i="6"/>
  <c r="F22" i="6"/>
  <c r="E22" i="6"/>
  <c r="Z22" i="6"/>
  <c r="D52" i="1" l="1"/>
  <c r="E52" i="1"/>
  <c r="M23" i="6"/>
  <c r="U23" i="6"/>
  <c r="B54" i="1"/>
  <c r="C53" i="1"/>
  <c r="J40" i="4"/>
  <c r="K41" i="4"/>
  <c r="F40" i="4"/>
  <c r="H40" i="4"/>
  <c r="N23" i="6"/>
  <c r="O23" i="6" s="1"/>
  <c r="Y23" i="6" s="1"/>
  <c r="K22" i="6"/>
  <c r="M22" i="6"/>
  <c r="L22" i="6"/>
  <c r="J21" i="6"/>
  <c r="F21" i="6"/>
  <c r="E21" i="6"/>
  <c r="Z21" i="6"/>
  <c r="P21" i="6"/>
  <c r="D21" i="6"/>
  <c r="S22" i="6"/>
  <c r="T22" i="6" s="1"/>
  <c r="Q22" i="6"/>
  <c r="V22" i="6"/>
  <c r="R22" i="6"/>
  <c r="W22" i="6"/>
  <c r="A20" i="3"/>
  <c r="F19" i="3"/>
  <c r="C19" i="3" s="1"/>
  <c r="B19" i="3"/>
  <c r="D41" i="4"/>
  <c r="L41" i="4" s="1"/>
  <c r="I41" i="4"/>
  <c r="G41" i="4"/>
  <c r="M41" i="4"/>
  <c r="B20" i="6"/>
  <c r="X20" i="6" s="1"/>
  <c r="C20" i="6" s="1"/>
  <c r="A19" i="6"/>
  <c r="E42" i="4"/>
  <c r="C42" i="4"/>
  <c r="B43" i="4"/>
  <c r="B63" i="7"/>
  <c r="A64" i="7"/>
  <c r="G22" i="6"/>
  <c r="H22" i="6"/>
  <c r="I22" i="6"/>
  <c r="D18" i="3"/>
  <c r="E18" i="3"/>
  <c r="G17" i="3"/>
  <c r="C54" i="1" l="1"/>
  <c r="B55" i="1"/>
  <c r="N22" i="6"/>
  <c r="D53" i="1"/>
  <c r="E53" i="1"/>
  <c r="K42" i="4"/>
  <c r="J41" i="4"/>
  <c r="F41" i="4"/>
  <c r="W21" i="6"/>
  <c r="V21" i="6"/>
  <c r="S21" i="6"/>
  <c r="T21" i="6" s="1"/>
  <c r="R21" i="6"/>
  <c r="Q21" i="6"/>
  <c r="L21" i="6"/>
  <c r="K21" i="6"/>
  <c r="B44" i="4"/>
  <c r="E43" i="4"/>
  <c r="C43" i="4"/>
  <c r="A18" i="6"/>
  <c r="B19" i="6"/>
  <c r="X19" i="6" s="1"/>
  <c r="C19" i="6" s="1"/>
  <c r="F20" i="6"/>
  <c r="D20" i="6"/>
  <c r="E20" i="6"/>
  <c r="P20" i="6"/>
  <c r="J20" i="6"/>
  <c r="Z20" i="6"/>
  <c r="H41" i="4"/>
  <c r="E19" i="3"/>
  <c r="D19" i="3"/>
  <c r="U22" i="6"/>
  <c r="O22" i="6"/>
  <c r="Y22" i="6" s="1"/>
  <c r="G18" i="3"/>
  <c r="A65" i="7"/>
  <c r="B64" i="7"/>
  <c r="D42" i="4"/>
  <c r="L42" i="4" s="1"/>
  <c r="I42" i="4"/>
  <c r="M42" i="4"/>
  <c r="G42" i="4"/>
  <c r="B20" i="3"/>
  <c r="A21" i="3"/>
  <c r="F20" i="3"/>
  <c r="C20" i="3" s="1"/>
  <c r="G21" i="6"/>
  <c r="I21" i="6"/>
  <c r="H21" i="6"/>
  <c r="B56" i="1" l="1"/>
  <c r="C55" i="1"/>
  <c r="D54" i="1"/>
  <c r="E54" i="1"/>
  <c r="J42" i="4"/>
  <c r="K43" i="4"/>
  <c r="D20" i="3"/>
  <c r="E20" i="3"/>
  <c r="S20" i="6"/>
  <c r="T20" i="6" s="1"/>
  <c r="U20" i="6" s="1"/>
  <c r="V20" i="6"/>
  <c r="R20" i="6"/>
  <c r="W20" i="6"/>
  <c r="Q20" i="6"/>
  <c r="B45" i="4"/>
  <c r="E44" i="4"/>
  <c r="C44" i="4"/>
  <c r="M21" i="6"/>
  <c r="U21" i="6"/>
  <c r="D19" i="6"/>
  <c r="J19" i="6"/>
  <c r="E19" i="6"/>
  <c r="P19" i="6"/>
  <c r="F19" i="6"/>
  <c r="Z19" i="6"/>
  <c r="F21" i="3"/>
  <c r="C21" i="3" s="1"/>
  <c r="A22" i="3"/>
  <c r="B21" i="3"/>
  <c r="A17" i="6"/>
  <c r="B18" i="6"/>
  <c r="X18" i="6" s="1"/>
  <c r="C18" i="6" s="1"/>
  <c r="B65" i="7"/>
  <c r="A66" i="7"/>
  <c r="H42" i="4"/>
  <c r="F42" i="4"/>
  <c r="G19" i="3"/>
  <c r="K20" i="6"/>
  <c r="L20" i="6"/>
  <c r="H20" i="6"/>
  <c r="I20" i="6"/>
  <c r="G20" i="6"/>
  <c r="D43" i="4"/>
  <c r="L43" i="4" s="1"/>
  <c r="G43" i="4"/>
  <c r="I43" i="4"/>
  <c r="M43" i="4"/>
  <c r="D55" i="1" l="1"/>
  <c r="E55" i="1"/>
  <c r="B57" i="1"/>
  <c r="C56" i="1"/>
  <c r="K44" i="4"/>
  <c r="J43" i="4"/>
  <c r="K19" i="6"/>
  <c r="L19" i="6"/>
  <c r="G44" i="4"/>
  <c r="M44" i="4"/>
  <c r="I44" i="4"/>
  <c r="D44" i="4"/>
  <c r="L44" i="4" s="1"/>
  <c r="M20" i="6"/>
  <c r="B66" i="7"/>
  <c r="A67" i="7"/>
  <c r="B67" i="7" s="1"/>
  <c r="H19" i="6"/>
  <c r="I19" i="6"/>
  <c r="G19" i="6"/>
  <c r="E45" i="4"/>
  <c r="C45" i="4"/>
  <c r="B46" i="4"/>
  <c r="H43" i="4"/>
  <c r="N20" i="6"/>
  <c r="B22" i="3"/>
  <c r="A23" i="3"/>
  <c r="F22" i="3"/>
  <c r="C22" i="3" s="1"/>
  <c r="S19" i="6"/>
  <c r="T19" i="6" s="1"/>
  <c r="Q19" i="6"/>
  <c r="V19" i="6"/>
  <c r="R19" i="6"/>
  <c r="W19" i="6"/>
  <c r="G20" i="3"/>
  <c r="A16" i="6"/>
  <c r="B17" i="6"/>
  <c r="X17" i="6" s="1"/>
  <c r="C17" i="6" s="1"/>
  <c r="F43" i="4"/>
  <c r="Z18" i="6"/>
  <c r="E18" i="6"/>
  <c r="P18" i="6"/>
  <c r="D18" i="6"/>
  <c r="J18" i="6"/>
  <c r="F18" i="6"/>
  <c r="D21" i="3"/>
  <c r="E21" i="3"/>
  <c r="N21" i="6"/>
  <c r="O21" i="6" s="1"/>
  <c r="Y21" i="6" s="1"/>
  <c r="E56" i="1" l="1"/>
  <c r="D56" i="1"/>
  <c r="B58" i="1"/>
  <c r="C57" i="1"/>
  <c r="O20" i="6"/>
  <c r="Y20" i="6" s="1"/>
  <c r="J44" i="4"/>
  <c r="K45" i="4"/>
  <c r="B23" i="3"/>
  <c r="A24" i="3"/>
  <c r="F23" i="3"/>
  <c r="C23" i="3" s="1"/>
  <c r="G21" i="3"/>
  <c r="V18" i="6"/>
  <c r="Q18" i="6"/>
  <c r="S18" i="6"/>
  <c r="R18" i="6"/>
  <c r="W18" i="6"/>
  <c r="E17" i="6"/>
  <c r="P17" i="6"/>
  <c r="D17" i="6"/>
  <c r="Z17" i="6"/>
  <c r="F17" i="6"/>
  <c r="J17" i="6"/>
  <c r="H44" i="4"/>
  <c r="M19" i="6"/>
  <c r="N19" i="6" s="1"/>
  <c r="L18" i="6"/>
  <c r="K18" i="6"/>
  <c r="E22" i="3"/>
  <c r="D22" i="3"/>
  <c r="C46" i="4"/>
  <c r="B47" i="4"/>
  <c r="E46" i="4"/>
  <c r="H18" i="6"/>
  <c r="G18" i="6"/>
  <c r="I18" i="6"/>
  <c r="B16" i="6"/>
  <c r="X16" i="6" s="1"/>
  <c r="C16" i="6" s="1"/>
  <c r="A15" i="6"/>
  <c r="U19" i="6"/>
  <c r="D45" i="4"/>
  <c r="L45" i="4" s="1"/>
  <c r="G45" i="4"/>
  <c r="I45" i="4"/>
  <c r="M45" i="4"/>
  <c r="F44" i="4"/>
  <c r="D57" i="1" l="1"/>
  <c r="E57" i="1"/>
  <c r="C58" i="1"/>
  <c r="B59" i="1"/>
  <c r="M18" i="6"/>
  <c r="J45" i="4"/>
  <c r="K46" i="4"/>
  <c r="F45" i="4"/>
  <c r="G22" i="3"/>
  <c r="H45" i="4"/>
  <c r="L17" i="6"/>
  <c r="K17" i="6"/>
  <c r="T18" i="6"/>
  <c r="U18" i="6" s="1"/>
  <c r="C47" i="4"/>
  <c r="B48" i="4"/>
  <c r="E47" i="4"/>
  <c r="N18" i="6"/>
  <c r="O18" i="6" s="1"/>
  <c r="Y18" i="6" s="1"/>
  <c r="H17" i="6"/>
  <c r="I17" i="6"/>
  <c r="G17" i="6"/>
  <c r="Z16" i="6"/>
  <c r="F16" i="6"/>
  <c r="E16" i="6"/>
  <c r="J16" i="6"/>
  <c r="P16" i="6"/>
  <c r="D16" i="6"/>
  <c r="E23" i="3"/>
  <c r="D23" i="3"/>
  <c r="I46" i="4"/>
  <c r="M46" i="4"/>
  <c r="D46" i="4"/>
  <c r="L46" i="4" s="1"/>
  <c r="G46" i="4"/>
  <c r="R17" i="6"/>
  <c r="W17" i="6"/>
  <c r="V17" i="6"/>
  <c r="S17" i="6"/>
  <c r="T17" i="6" s="1"/>
  <c r="Q17" i="6"/>
  <c r="A25" i="3"/>
  <c r="B24" i="3"/>
  <c r="F24" i="3"/>
  <c r="C24" i="3" s="1"/>
  <c r="A14" i="6"/>
  <c r="B15" i="6"/>
  <c r="X15" i="6" s="1"/>
  <c r="C15" i="6" s="1"/>
  <c r="O19" i="6"/>
  <c r="Y19" i="6" s="1"/>
  <c r="M17" i="6" l="1"/>
  <c r="N17" i="6" s="1"/>
  <c r="D58" i="1"/>
  <c r="E58" i="1"/>
  <c r="U17" i="6"/>
  <c r="B60" i="1"/>
  <c r="C59" i="1"/>
  <c r="J46" i="4"/>
  <c r="K47" i="4"/>
  <c r="F46" i="4"/>
  <c r="G23" i="3"/>
  <c r="L16" i="6"/>
  <c r="M16" i="6" s="1"/>
  <c r="N16" i="6" s="1"/>
  <c r="K16" i="6"/>
  <c r="M47" i="4"/>
  <c r="D47" i="4"/>
  <c r="L47" i="4" s="1"/>
  <c r="I47" i="4"/>
  <c r="G47" i="4"/>
  <c r="F15" i="6"/>
  <c r="J15" i="6"/>
  <c r="P15" i="6"/>
  <c r="E15" i="6"/>
  <c r="Z15" i="6"/>
  <c r="D15" i="6"/>
  <c r="H46" i="4"/>
  <c r="G16" i="6"/>
  <c r="H16" i="6"/>
  <c r="I16" i="6"/>
  <c r="E48" i="4"/>
  <c r="C48" i="4"/>
  <c r="B49" i="4"/>
  <c r="O17" i="6"/>
  <c r="Y17" i="6" s="1"/>
  <c r="E24" i="3"/>
  <c r="D24" i="3"/>
  <c r="A26" i="3"/>
  <c r="B25" i="3"/>
  <c r="F25" i="3"/>
  <c r="C25" i="3" s="1"/>
  <c r="A13" i="6"/>
  <c r="B14" i="6"/>
  <c r="X14" i="6" s="1"/>
  <c r="C14" i="6" s="1"/>
  <c r="W16" i="6"/>
  <c r="T16" i="6"/>
  <c r="U16" i="6" s="1"/>
  <c r="S16" i="6"/>
  <c r="Q16" i="6"/>
  <c r="V16" i="6"/>
  <c r="R16" i="6"/>
  <c r="E59" i="1" l="1"/>
  <c r="D59" i="1"/>
  <c r="G24" i="3"/>
  <c r="B61" i="1"/>
  <c r="C60" i="1"/>
  <c r="J47" i="4"/>
  <c r="K48" i="4"/>
  <c r="F47" i="4"/>
  <c r="H47" i="4"/>
  <c r="D48" i="4"/>
  <c r="L48" i="4" s="1"/>
  <c r="G48" i="4"/>
  <c r="I48" i="4"/>
  <c r="M48" i="4"/>
  <c r="F48" i="4"/>
  <c r="Q15" i="6"/>
  <c r="R15" i="6"/>
  <c r="S15" i="6"/>
  <c r="W15" i="6"/>
  <c r="V15" i="6"/>
  <c r="K15" i="6"/>
  <c r="L15" i="6"/>
  <c r="O15" i="6"/>
  <c r="M15" i="6"/>
  <c r="N15" i="6"/>
  <c r="O16" i="6"/>
  <c r="Y16" i="6" s="1"/>
  <c r="A12" i="6"/>
  <c r="B13" i="6"/>
  <c r="X13" i="6" s="1"/>
  <c r="C13" i="6" s="1"/>
  <c r="D25" i="3"/>
  <c r="E25" i="3"/>
  <c r="Z14" i="6"/>
  <c r="D14" i="6"/>
  <c r="F14" i="6"/>
  <c r="J14" i="6"/>
  <c r="E14" i="6"/>
  <c r="P14" i="6"/>
  <c r="B26" i="3"/>
  <c r="F26" i="3"/>
  <c r="C26" i="3" s="1"/>
  <c r="A27" i="3"/>
  <c r="E49" i="4"/>
  <c r="C49" i="4"/>
  <c r="B50" i="4"/>
  <c r="G15" i="6"/>
  <c r="H15" i="6" s="1"/>
  <c r="I15" i="6" s="1"/>
  <c r="Y15" i="6" s="1"/>
  <c r="B62" i="1" l="1"/>
  <c r="C61" i="1"/>
  <c r="D60" i="1"/>
  <c r="E60" i="1"/>
  <c r="J48" i="4"/>
  <c r="K49" i="4"/>
  <c r="G25" i="3"/>
  <c r="G14" i="6"/>
  <c r="H14" i="6" s="1"/>
  <c r="W14" i="6"/>
  <c r="Q14" i="6"/>
  <c r="S14" i="6"/>
  <c r="V14" i="6"/>
  <c r="R14" i="6"/>
  <c r="E13" i="6"/>
  <c r="F13" i="6"/>
  <c r="Z13" i="6"/>
  <c r="D13" i="6"/>
  <c r="P13" i="6"/>
  <c r="J13" i="6"/>
  <c r="A28" i="3"/>
  <c r="B27" i="3"/>
  <c r="F27" i="3"/>
  <c r="C27" i="3" s="1"/>
  <c r="A11" i="6"/>
  <c r="B12" i="6"/>
  <c r="X12" i="6" s="1"/>
  <c r="C12" i="6" s="1"/>
  <c r="T15" i="6"/>
  <c r="U15" i="6" s="1"/>
  <c r="H48" i="4"/>
  <c r="F49" i="4"/>
  <c r="M49" i="4"/>
  <c r="D49" i="4"/>
  <c r="L49" i="4" s="1"/>
  <c r="G49" i="4"/>
  <c r="I49" i="4"/>
  <c r="E50" i="4"/>
  <c r="C50" i="4"/>
  <c r="B51" i="4"/>
  <c r="D26" i="3"/>
  <c r="E26" i="3"/>
  <c r="L14" i="6"/>
  <c r="O14" i="6"/>
  <c r="N14" i="6"/>
  <c r="M14" i="6"/>
  <c r="K14" i="6"/>
  <c r="D61" i="1" l="1"/>
  <c r="E61" i="1"/>
  <c r="C62" i="1"/>
  <c r="B63" i="1"/>
  <c r="J49" i="4"/>
  <c r="K50" i="4"/>
  <c r="G50" i="4"/>
  <c r="M50" i="4"/>
  <c r="D50" i="4"/>
  <c r="L50" i="4" s="1"/>
  <c r="I50" i="4"/>
  <c r="E27" i="3"/>
  <c r="D27" i="3"/>
  <c r="D12" i="6"/>
  <c r="J12" i="6"/>
  <c r="F12" i="6"/>
  <c r="Z12" i="6"/>
  <c r="P12" i="6"/>
  <c r="E12" i="6"/>
  <c r="T14" i="6"/>
  <c r="U14" i="6" s="1"/>
  <c r="I14" i="6"/>
  <c r="Y14" i="6" s="1"/>
  <c r="H49" i="4"/>
  <c r="A10" i="6"/>
  <c r="B10" i="6" s="1"/>
  <c r="X10" i="6" s="1"/>
  <c r="C10" i="6" s="1"/>
  <c r="B11" i="6"/>
  <c r="X11" i="6" s="1"/>
  <c r="C11" i="6" s="1"/>
  <c r="F28" i="3"/>
  <c r="C28" i="3" s="1"/>
  <c r="B28" i="3"/>
  <c r="A29" i="3"/>
  <c r="W13" i="6"/>
  <c r="S13" i="6"/>
  <c r="Q13" i="6"/>
  <c r="R13" i="6"/>
  <c r="V13" i="6"/>
  <c r="G26" i="3"/>
  <c r="C51" i="4"/>
  <c r="B52" i="4"/>
  <c r="E51" i="4"/>
  <c r="L13" i="6"/>
  <c r="M13" i="6" s="1"/>
  <c r="K13" i="6"/>
  <c r="N13" i="6"/>
  <c r="O13" i="6"/>
  <c r="G13" i="6"/>
  <c r="H13" i="6" s="1"/>
  <c r="B64" i="1" l="1"/>
  <c r="C63" i="1"/>
  <c r="E62" i="1"/>
  <c r="D62" i="1"/>
  <c r="J50" i="4"/>
  <c r="K51" i="4"/>
  <c r="F50" i="4"/>
  <c r="H50" i="4"/>
  <c r="A30" i="3"/>
  <c r="B29" i="3"/>
  <c r="F29" i="3"/>
  <c r="C29" i="3" s="1"/>
  <c r="F10" i="6"/>
  <c r="Z10" i="6"/>
  <c r="E10" i="6"/>
  <c r="J10" i="6"/>
  <c r="P10" i="6"/>
  <c r="D10" i="6"/>
  <c r="N12" i="6"/>
  <c r="K12" i="6"/>
  <c r="O12" i="6"/>
  <c r="L12" i="6"/>
  <c r="M12" i="6"/>
  <c r="D51" i="4"/>
  <c r="L51" i="4" s="1"/>
  <c r="F51" i="4"/>
  <c r="I51" i="4"/>
  <c r="M51" i="4"/>
  <c r="G51" i="4"/>
  <c r="T13" i="6"/>
  <c r="U13" i="6" s="1"/>
  <c r="S12" i="6"/>
  <c r="T12" i="6" s="1"/>
  <c r="U12" i="6" s="1"/>
  <c r="V12" i="6"/>
  <c r="W12" i="6"/>
  <c r="Q12" i="6"/>
  <c r="R12" i="6"/>
  <c r="I13" i="6"/>
  <c r="Y13" i="6" s="1"/>
  <c r="C52" i="4"/>
  <c r="B53" i="4"/>
  <c r="E52" i="4"/>
  <c r="E28" i="3"/>
  <c r="D28" i="3"/>
  <c r="E11" i="6"/>
  <c r="F11" i="6"/>
  <c r="D11" i="6"/>
  <c r="J11" i="6"/>
  <c r="Z11" i="6"/>
  <c r="P11" i="6"/>
  <c r="H12" i="6"/>
  <c r="G12" i="6"/>
  <c r="I12" i="6"/>
  <c r="G27" i="3"/>
  <c r="D63" i="1" l="1"/>
  <c r="E63" i="1"/>
  <c r="Y12" i="6"/>
  <c r="B65" i="1"/>
  <c r="C64" i="1"/>
  <c r="J51" i="4"/>
  <c r="K52" i="4"/>
  <c r="G28" i="3"/>
  <c r="L10" i="6"/>
  <c r="M10" i="6" s="1"/>
  <c r="O10" i="6"/>
  <c r="N10" i="6"/>
  <c r="K10" i="6"/>
  <c r="S11" i="6"/>
  <c r="T11" i="6" s="1"/>
  <c r="U11" i="6" s="1"/>
  <c r="Q11" i="6"/>
  <c r="W11" i="6"/>
  <c r="V11" i="6"/>
  <c r="R11" i="6"/>
  <c r="H11" i="6"/>
  <c r="G11" i="6"/>
  <c r="I11" i="6"/>
  <c r="A31" i="3"/>
  <c r="B30" i="3"/>
  <c r="F30" i="3"/>
  <c r="C30" i="3" s="1"/>
  <c r="N11" i="6"/>
  <c r="L11" i="6"/>
  <c r="K11" i="6"/>
  <c r="O11" i="6"/>
  <c r="M11" i="6"/>
  <c r="E53" i="4"/>
  <c r="C53" i="4"/>
  <c r="B54" i="4"/>
  <c r="D29" i="3"/>
  <c r="G29" i="3" s="1"/>
  <c r="E29" i="3"/>
  <c r="I52" i="4"/>
  <c r="F52" i="4"/>
  <c r="M52" i="4"/>
  <c r="D52" i="4"/>
  <c r="L52" i="4" s="1"/>
  <c r="G52" i="4"/>
  <c r="H51" i="4"/>
  <c r="S10" i="6"/>
  <c r="V10" i="6"/>
  <c r="Q10" i="6"/>
  <c r="W10" i="6"/>
  <c r="R10" i="6"/>
  <c r="G10" i="6"/>
  <c r="I10" i="6"/>
  <c r="H10" i="6"/>
  <c r="T10" i="6" l="1"/>
  <c r="U10" i="6" s="1"/>
  <c r="B66" i="1"/>
  <c r="C65" i="1"/>
  <c r="D64" i="1"/>
  <c r="E64" i="1"/>
  <c r="J52" i="4"/>
  <c r="K53" i="4"/>
  <c r="Y10" i="6"/>
  <c r="Y11" i="6"/>
  <c r="C54" i="4"/>
  <c r="B55" i="4"/>
  <c r="E54" i="4"/>
  <c r="D30" i="3"/>
  <c r="E30" i="3"/>
  <c r="H52" i="4"/>
  <c r="G53" i="4"/>
  <c r="M53" i="4"/>
  <c r="D53" i="4"/>
  <c r="L53" i="4" s="1"/>
  <c r="I53" i="4"/>
  <c r="F31" i="3"/>
  <c r="C31" i="3" s="1"/>
  <c r="B31" i="3"/>
  <c r="A32" i="3"/>
  <c r="D65" i="1" l="1"/>
  <c r="E65" i="1"/>
  <c r="C66" i="1"/>
  <c r="B67" i="1"/>
  <c r="J53" i="4"/>
  <c r="K54" i="4"/>
  <c r="F53" i="4"/>
  <c r="H53" i="4"/>
  <c r="G30" i="3"/>
  <c r="D54" i="4"/>
  <c r="L54" i="4" s="1"/>
  <c r="G54" i="4"/>
  <c r="I54" i="4"/>
  <c r="M54" i="4"/>
  <c r="H54" i="4"/>
  <c r="B56" i="4"/>
  <c r="E55" i="4"/>
  <c r="C55" i="4"/>
  <c r="A33" i="3"/>
  <c r="B32" i="3"/>
  <c r="F32" i="3"/>
  <c r="C32" i="3" s="1"/>
  <c r="E31" i="3"/>
  <c r="D31" i="3"/>
  <c r="B68" i="1" l="1"/>
  <c r="C67" i="1"/>
  <c r="D66" i="1"/>
  <c r="E66" i="1"/>
  <c r="J54" i="4"/>
  <c r="K55" i="4"/>
  <c r="F54" i="4"/>
  <c r="G31" i="3"/>
  <c r="E32" i="3"/>
  <c r="D32" i="3"/>
  <c r="B57" i="4"/>
  <c r="E56" i="4"/>
  <c r="C56" i="4"/>
  <c r="A34" i="3"/>
  <c r="B33" i="3"/>
  <c r="F33" i="3"/>
  <c r="C33" i="3" s="1"/>
  <c r="D55" i="4"/>
  <c r="L55" i="4" s="1"/>
  <c r="G55" i="4"/>
  <c r="I55" i="4"/>
  <c r="F55" i="4"/>
  <c r="M55" i="4"/>
  <c r="D67" i="1" l="1"/>
  <c r="E67" i="1"/>
  <c r="B69" i="1"/>
  <c r="C68" i="1"/>
  <c r="J55" i="4"/>
  <c r="K56" i="4"/>
  <c r="H55" i="4"/>
  <c r="G32" i="3"/>
  <c r="D33" i="3"/>
  <c r="E33" i="3"/>
  <c r="M56" i="4"/>
  <c r="F56" i="4"/>
  <c r="D56" i="4"/>
  <c r="L56" i="4" s="1"/>
  <c r="I56" i="4"/>
  <c r="G56" i="4"/>
  <c r="A35" i="3"/>
  <c r="F34" i="3"/>
  <c r="C34" i="3" s="1"/>
  <c r="B34" i="3"/>
  <c r="B58" i="4"/>
  <c r="E57" i="4"/>
  <c r="C57" i="4"/>
  <c r="E68" i="1" l="1"/>
  <c r="D68" i="1"/>
  <c r="B70" i="1"/>
  <c r="C69" i="1"/>
  <c r="J56" i="4"/>
  <c r="K57" i="4"/>
  <c r="H56" i="4"/>
  <c r="E58" i="4"/>
  <c r="C58" i="4"/>
  <c r="B59" i="4"/>
  <c r="E34" i="3"/>
  <c r="D34" i="3"/>
  <c r="I57" i="4"/>
  <c r="M57" i="4"/>
  <c r="D57" i="4"/>
  <c r="L57" i="4" s="1"/>
  <c r="G57" i="4"/>
  <c r="F35" i="3"/>
  <c r="C35" i="3" s="1"/>
  <c r="B35" i="3"/>
  <c r="A36" i="3"/>
  <c r="G33" i="3"/>
  <c r="C70" i="1" l="1"/>
  <c r="B71" i="1"/>
  <c r="D69" i="1"/>
  <c r="E69" i="1"/>
  <c r="J57" i="4"/>
  <c r="K58" i="4"/>
  <c r="F57" i="4"/>
  <c r="H57" i="4"/>
  <c r="D35" i="3"/>
  <c r="E35" i="3"/>
  <c r="E59" i="4"/>
  <c r="C59" i="4"/>
  <c r="B60" i="4"/>
  <c r="F36" i="3"/>
  <c r="C36" i="3" s="1"/>
  <c r="A37" i="3"/>
  <c r="B36" i="3"/>
  <c r="G34" i="3"/>
  <c r="D58" i="4"/>
  <c r="L58" i="4" s="1"/>
  <c r="G58" i="4"/>
  <c r="I58" i="4"/>
  <c r="M58" i="4"/>
  <c r="B72" i="1" l="1"/>
  <c r="C71" i="1"/>
  <c r="D70" i="1"/>
  <c r="E70" i="1"/>
  <c r="J58" i="4"/>
  <c r="K59" i="4"/>
  <c r="F58" i="4"/>
  <c r="F37" i="3"/>
  <c r="C37" i="3" s="1"/>
  <c r="B37" i="3"/>
  <c r="A38" i="3"/>
  <c r="I59" i="4"/>
  <c r="G59" i="4"/>
  <c r="M59" i="4"/>
  <c r="D59" i="4"/>
  <c r="L59" i="4" s="1"/>
  <c r="E36" i="3"/>
  <c r="D36" i="3"/>
  <c r="H58" i="4"/>
  <c r="B61" i="4"/>
  <c r="E60" i="4"/>
  <c r="C60" i="4"/>
  <c r="G35" i="3"/>
  <c r="E71" i="1" l="1"/>
  <c r="D71" i="1"/>
  <c r="B73" i="1"/>
  <c r="C72" i="1"/>
  <c r="J59" i="4"/>
  <c r="F59" i="4"/>
  <c r="K60" i="4"/>
  <c r="H59" i="4"/>
  <c r="G36" i="3"/>
  <c r="B38" i="3"/>
  <c r="A39" i="3"/>
  <c r="F38" i="3"/>
  <c r="C38" i="3" s="1"/>
  <c r="I60" i="4"/>
  <c r="M60" i="4"/>
  <c r="G60" i="4"/>
  <c r="D60" i="4"/>
  <c r="L60" i="4" s="1"/>
  <c r="B62" i="4"/>
  <c r="E61" i="4"/>
  <c r="C61" i="4"/>
  <c r="E37" i="3"/>
  <c r="D37" i="3"/>
  <c r="D72" i="1" l="1"/>
  <c r="E72" i="1"/>
  <c r="B74" i="1"/>
  <c r="C73" i="1"/>
  <c r="J60" i="4"/>
  <c r="K61" i="4"/>
  <c r="F60" i="4"/>
  <c r="G37" i="3"/>
  <c r="E38" i="3"/>
  <c r="D38" i="3"/>
  <c r="B39" i="3"/>
  <c r="F39" i="3"/>
  <c r="C39" i="3" s="1"/>
  <c r="A40" i="3"/>
  <c r="M61" i="4"/>
  <c r="D61" i="4"/>
  <c r="L61" i="4" s="1"/>
  <c r="G61" i="4"/>
  <c r="I61" i="4"/>
  <c r="H60" i="4"/>
  <c r="C62" i="4"/>
  <c r="B63" i="4"/>
  <c r="E62" i="4"/>
  <c r="D73" i="1" l="1"/>
  <c r="E73" i="1"/>
  <c r="C74" i="1"/>
  <c r="B75" i="1"/>
  <c r="J61" i="4"/>
  <c r="K62" i="4"/>
  <c r="F61" i="4"/>
  <c r="G38" i="3"/>
  <c r="D39" i="3"/>
  <c r="E39" i="3"/>
  <c r="D62" i="4"/>
  <c r="L62" i="4" s="1"/>
  <c r="I62" i="4"/>
  <c r="G62" i="4"/>
  <c r="M62" i="4"/>
  <c r="E63" i="4"/>
  <c r="B64" i="4"/>
  <c r="C63" i="4"/>
  <c r="H61" i="4"/>
  <c r="B40" i="3"/>
  <c r="A41" i="3"/>
  <c r="F40" i="3"/>
  <c r="C40" i="3" s="1"/>
  <c r="B76" i="1" l="1"/>
  <c r="C75" i="1"/>
  <c r="E74" i="1"/>
  <c r="D74" i="1"/>
  <c r="J62" i="4"/>
  <c r="K63" i="4"/>
  <c r="F62" i="4"/>
  <c r="E40" i="3"/>
  <c r="D40" i="3"/>
  <c r="C64" i="4"/>
  <c r="B65" i="4"/>
  <c r="E64" i="4"/>
  <c r="H62" i="4"/>
  <c r="B41" i="3"/>
  <c r="F41" i="3"/>
  <c r="C41" i="3" s="1"/>
  <c r="A42" i="3"/>
  <c r="M63" i="4"/>
  <c r="D63" i="4"/>
  <c r="L63" i="4" s="1"/>
  <c r="G63" i="4"/>
  <c r="I63" i="4"/>
  <c r="G39" i="3"/>
  <c r="D75" i="1" l="1"/>
  <c r="E75" i="1"/>
  <c r="B77" i="1"/>
  <c r="C76" i="1"/>
  <c r="J63" i="4"/>
  <c r="K64" i="4"/>
  <c r="F63" i="4"/>
  <c r="G40" i="3"/>
  <c r="E41" i="3"/>
  <c r="D41" i="3"/>
  <c r="E65" i="4"/>
  <c r="C65" i="4"/>
  <c r="B66" i="4"/>
  <c r="H63" i="4"/>
  <c r="B42" i="3"/>
  <c r="F42" i="3"/>
  <c r="C42" i="3" s="1"/>
  <c r="A43" i="3"/>
  <c r="M64" i="4"/>
  <c r="D64" i="4"/>
  <c r="L64" i="4" s="1"/>
  <c r="G64" i="4"/>
  <c r="I64" i="4"/>
  <c r="E76" i="1" l="1"/>
  <c r="D76" i="1"/>
  <c r="B78" i="1"/>
  <c r="C77" i="1"/>
  <c r="J64" i="4"/>
  <c r="K65" i="4"/>
  <c r="F64" i="4"/>
  <c r="D42" i="3"/>
  <c r="E42" i="3"/>
  <c r="G65" i="4"/>
  <c r="M65" i="4"/>
  <c r="D65" i="4"/>
  <c r="L65" i="4" s="1"/>
  <c r="I65" i="4"/>
  <c r="H64" i="4"/>
  <c r="G41" i="3"/>
  <c r="B43" i="3"/>
  <c r="A44" i="3"/>
  <c r="F43" i="3"/>
  <c r="C43" i="3" s="1"/>
  <c r="E66" i="4"/>
  <c r="C66" i="4"/>
  <c r="B67" i="4"/>
  <c r="E77" i="1" l="1"/>
  <c r="D77" i="1"/>
  <c r="C78" i="1"/>
  <c r="B79" i="1"/>
  <c r="J65" i="4"/>
  <c r="K66" i="4"/>
  <c r="F65" i="4"/>
  <c r="G42" i="3"/>
  <c r="H65" i="4"/>
  <c r="E43" i="3"/>
  <c r="D43" i="3"/>
  <c r="G43" i="3" s="1"/>
  <c r="C67" i="4"/>
  <c r="B68" i="4"/>
  <c r="E67" i="4"/>
  <c r="A45" i="3"/>
  <c r="F44" i="3"/>
  <c r="C44" i="3" s="1"/>
  <c r="B44" i="3"/>
  <c r="M66" i="4"/>
  <c r="D66" i="4"/>
  <c r="L66" i="4" s="1"/>
  <c r="G66" i="4"/>
  <c r="I66" i="4"/>
  <c r="B80" i="1" l="1"/>
  <c r="C79" i="1"/>
  <c r="D78" i="1"/>
  <c r="E78" i="1"/>
  <c r="J66" i="4"/>
  <c r="K67" i="4"/>
  <c r="F66" i="4"/>
  <c r="C68" i="4"/>
  <c r="B69" i="4"/>
  <c r="E68" i="4"/>
  <c r="E44" i="3"/>
  <c r="D44" i="3"/>
  <c r="B45" i="3"/>
  <c r="F45" i="3"/>
  <c r="C45" i="3" s="1"/>
  <c r="A46" i="3"/>
  <c r="H66" i="4"/>
  <c r="D67" i="4"/>
  <c r="L67" i="4" s="1"/>
  <c r="G67" i="4"/>
  <c r="I67" i="4"/>
  <c r="F67" i="4"/>
  <c r="M67" i="4"/>
  <c r="D79" i="1" l="1"/>
  <c r="E79" i="1"/>
  <c r="B81" i="1"/>
  <c r="C80" i="1"/>
  <c r="J67" i="4"/>
  <c r="K68" i="4"/>
  <c r="H67" i="4"/>
  <c r="B46" i="3"/>
  <c r="A47" i="3"/>
  <c r="F46" i="3"/>
  <c r="C46" i="3" s="1"/>
  <c r="B70" i="4"/>
  <c r="E69" i="4"/>
  <c r="C69" i="4"/>
  <c r="D45" i="3"/>
  <c r="E45" i="3"/>
  <c r="F68" i="4"/>
  <c r="D68" i="4"/>
  <c r="L68" i="4" s="1"/>
  <c r="I68" i="4"/>
  <c r="G68" i="4"/>
  <c r="M68" i="4"/>
  <c r="G44" i="3"/>
  <c r="E80" i="1" l="1"/>
  <c r="D80" i="1"/>
  <c r="B82" i="1"/>
  <c r="C81" i="1"/>
  <c r="J68" i="4"/>
  <c r="K69" i="4"/>
  <c r="H68" i="4"/>
  <c r="B71" i="4"/>
  <c r="C70" i="4"/>
  <c r="E70" i="4"/>
  <c r="G45" i="3"/>
  <c r="E46" i="3"/>
  <c r="D46" i="3"/>
  <c r="A48" i="3"/>
  <c r="B47" i="3"/>
  <c r="F47" i="3"/>
  <c r="C47" i="3" s="1"/>
  <c r="G69" i="4"/>
  <c r="D69" i="4"/>
  <c r="L69" i="4" s="1"/>
  <c r="F69" i="4"/>
  <c r="I69" i="4"/>
  <c r="M69" i="4"/>
  <c r="D81" i="1" l="1"/>
  <c r="E81" i="1"/>
  <c r="C82" i="1"/>
  <c r="B83" i="1"/>
  <c r="J69" i="4"/>
  <c r="K70" i="4"/>
  <c r="J70" i="4"/>
  <c r="G46" i="3"/>
  <c r="F48" i="3"/>
  <c r="C48" i="3" s="1"/>
  <c r="A49" i="3"/>
  <c r="B48" i="3"/>
  <c r="F70" i="4"/>
  <c r="M70" i="4"/>
  <c r="D70" i="4"/>
  <c r="L70" i="4" s="1"/>
  <c r="G70" i="4"/>
  <c r="I70" i="4"/>
  <c r="H70" i="4"/>
  <c r="H69" i="4"/>
  <c r="E47" i="3"/>
  <c r="D47" i="3"/>
  <c r="E71" i="4"/>
  <c r="B72" i="4"/>
  <c r="C71" i="4"/>
  <c r="B84" i="1" l="1"/>
  <c r="C83" i="1"/>
  <c r="D82" i="1"/>
  <c r="E82" i="1"/>
  <c r="K71" i="4"/>
  <c r="J71" i="4"/>
  <c r="G47" i="3"/>
  <c r="C72" i="4"/>
  <c r="E72" i="4"/>
  <c r="B73" i="4"/>
  <c r="F49" i="3"/>
  <c r="C49" i="3" s="1"/>
  <c r="B49" i="3"/>
  <c r="A50" i="3"/>
  <c r="F71" i="4"/>
  <c r="I71" i="4"/>
  <c r="G71" i="4"/>
  <c r="M71" i="4"/>
  <c r="H71" i="4"/>
  <c r="D71" i="4"/>
  <c r="L71" i="4" s="1"/>
  <c r="D48" i="3"/>
  <c r="E48" i="3"/>
  <c r="E83" i="1" l="1"/>
  <c r="D83" i="1"/>
  <c r="B85" i="1"/>
  <c r="C84" i="1"/>
  <c r="J72" i="4"/>
  <c r="K72" i="4"/>
  <c r="E49" i="3"/>
  <c r="D49" i="3"/>
  <c r="G49" i="3" s="1"/>
  <c r="B50" i="3"/>
  <c r="A51" i="3"/>
  <c r="F50" i="3"/>
  <c r="C50" i="3" s="1"/>
  <c r="H72" i="4"/>
  <c r="F72" i="4"/>
  <c r="D72" i="4"/>
  <c r="L72" i="4" s="1"/>
  <c r="M72" i="4"/>
  <c r="G72" i="4"/>
  <c r="I72" i="4"/>
  <c r="E73" i="4"/>
  <c r="C73" i="4"/>
  <c r="B74" i="4"/>
  <c r="G48" i="3"/>
  <c r="B86" i="1" l="1"/>
  <c r="C85" i="1"/>
  <c r="E84" i="1"/>
  <c r="D84" i="1"/>
  <c r="J73" i="4"/>
  <c r="K73" i="4"/>
  <c r="D73" i="4"/>
  <c r="L73" i="4" s="1"/>
  <c r="G73" i="4"/>
  <c r="I73" i="4"/>
  <c r="M73" i="4"/>
  <c r="H73" i="4"/>
  <c r="F73" i="4"/>
  <c r="F51" i="3"/>
  <c r="C51" i="3" s="1"/>
  <c r="A52" i="3"/>
  <c r="B51" i="3"/>
  <c r="B75" i="4"/>
  <c r="E74" i="4"/>
  <c r="C74" i="4"/>
  <c r="E50" i="3"/>
  <c r="D50" i="3"/>
  <c r="G50" i="3" s="1"/>
  <c r="D85" i="1" l="1"/>
  <c r="E85" i="1"/>
  <c r="C86" i="1"/>
  <c r="B87" i="1"/>
  <c r="K74" i="4"/>
  <c r="J74" i="4"/>
  <c r="E51" i="3"/>
  <c r="D51" i="3"/>
  <c r="B76" i="4"/>
  <c r="E75" i="4"/>
  <c r="C75" i="4"/>
  <c r="F52" i="3"/>
  <c r="C52" i="3" s="1"/>
  <c r="B52" i="3"/>
  <c r="A53" i="3"/>
  <c r="D74" i="4"/>
  <c r="L74" i="4" s="1"/>
  <c r="M74" i="4"/>
  <c r="I74" i="4"/>
  <c r="G74" i="4"/>
  <c r="F74" i="4"/>
  <c r="H74" i="4"/>
  <c r="B88" i="1" l="1"/>
  <c r="C87" i="1"/>
  <c r="E86" i="1"/>
  <c r="D86" i="1"/>
  <c r="K75" i="4"/>
  <c r="J75" i="4"/>
  <c r="G51" i="3"/>
  <c r="E52" i="3"/>
  <c r="D52" i="3"/>
  <c r="B53" i="3"/>
  <c r="A54" i="3"/>
  <c r="F53" i="3"/>
  <c r="C53" i="3" s="1"/>
  <c r="H75" i="4"/>
  <c r="F75" i="4"/>
  <c r="I75" i="4"/>
  <c r="G75" i="4"/>
  <c r="D75" i="4"/>
  <c r="L75" i="4" s="1"/>
  <c r="M75" i="4"/>
  <c r="B77" i="4"/>
  <c r="C76" i="4"/>
  <c r="E76" i="4"/>
  <c r="D87" i="1" l="1"/>
  <c r="E87" i="1"/>
  <c r="B89" i="1"/>
  <c r="C88" i="1"/>
  <c r="K76" i="4"/>
  <c r="J76" i="4"/>
  <c r="G52" i="3"/>
  <c r="A55" i="3"/>
  <c r="B54" i="3"/>
  <c r="F54" i="3"/>
  <c r="C54" i="3" s="1"/>
  <c r="B78" i="4"/>
  <c r="C77" i="4"/>
  <c r="E77" i="4"/>
  <c r="H76" i="4"/>
  <c r="I76" i="4"/>
  <c r="M76" i="4"/>
  <c r="G76" i="4"/>
  <c r="F76" i="4"/>
  <c r="D76" i="4"/>
  <c r="L76" i="4" s="1"/>
  <c r="E53" i="3"/>
  <c r="D53" i="3"/>
  <c r="D88" i="1" l="1"/>
  <c r="E88" i="1"/>
  <c r="B90" i="1"/>
  <c r="C89" i="1"/>
  <c r="G53" i="3"/>
  <c r="J77" i="4"/>
  <c r="K77" i="4"/>
  <c r="D54" i="3"/>
  <c r="E54" i="3"/>
  <c r="C78" i="4"/>
  <c r="B79" i="4"/>
  <c r="E78" i="4"/>
  <c r="F77" i="4"/>
  <c r="I77" i="4"/>
  <c r="H77" i="4"/>
  <c r="D77" i="4"/>
  <c r="L77" i="4" s="1"/>
  <c r="G77" i="4"/>
  <c r="M77" i="4"/>
  <c r="B55" i="3"/>
  <c r="A56" i="3"/>
  <c r="F55" i="3"/>
  <c r="C55" i="3" s="1"/>
  <c r="E89" i="1" l="1"/>
  <c r="D89" i="1"/>
  <c r="C90" i="1"/>
  <c r="B91" i="1"/>
  <c r="J78" i="4"/>
  <c r="K78" i="4"/>
  <c r="E55" i="3"/>
  <c r="D55" i="3"/>
  <c r="G55" i="3" s="1"/>
  <c r="E79" i="4"/>
  <c r="B80" i="4"/>
  <c r="C79" i="4"/>
  <c r="B56" i="3"/>
  <c r="A57" i="3"/>
  <c r="F56" i="3"/>
  <c r="C56" i="3" s="1"/>
  <c r="M78" i="4"/>
  <c r="G78" i="4"/>
  <c r="I78" i="4"/>
  <c r="F78" i="4"/>
  <c r="D78" i="4"/>
  <c r="L78" i="4" s="1"/>
  <c r="H78" i="4"/>
  <c r="G54" i="3"/>
  <c r="B92" i="1" l="1"/>
  <c r="C91" i="1"/>
  <c r="D90" i="1"/>
  <c r="E90" i="1"/>
  <c r="K79" i="4"/>
  <c r="J79" i="4"/>
  <c r="H79" i="4"/>
  <c r="I79" i="4"/>
  <c r="M79" i="4"/>
  <c r="G79" i="4"/>
  <c r="F79" i="4"/>
  <c r="D79" i="4"/>
  <c r="L79" i="4" s="1"/>
  <c r="D56" i="3"/>
  <c r="E56" i="3"/>
  <c r="E80" i="4"/>
  <c r="B81" i="4"/>
  <c r="C80" i="4"/>
  <c r="A58" i="3"/>
  <c r="B57" i="3"/>
  <c r="F57" i="3"/>
  <c r="C57" i="3" s="1"/>
  <c r="D91" i="1" l="1"/>
  <c r="E91" i="1"/>
  <c r="B93" i="1"/>
  <c r="C92" i="1"/>
  <c r="K80" i="4"/>
  <c r="J80" i="4"/>
  <c r="B58" i="3"/>
  <c r="A59" i="3"/>
  <c r="F58" i="3"/>
  <c r="C58" i="3" s="1"/>
  <c r="G56" i="3"/>
  <c r="E57" i="3"/>
  <c r="D57" i="3"/>
  <c r="E81" i="4"/>
  <c r="C81" i="4"/>
  <c r="B82" i="4"/>
  <c r="D80" i="4"/>
  <c r="L80" i="4" s="1"/>
  <c r="M80" i="4"/>
  <c r="F80" i="4"/>
  <c r="H80" i="4"/>
  <c r="I80" i="4"/>
  <c r="G80" i="4"/>
  <c r="B94" i="1" l="1"/>
  <c r="C93" i="1"/>
  <c r="E92" i="1"/>
  <c r="D92" i="1"/>
  <c r="J81" i="4"/>
  <c r="K81" i="4"/>
  <c r="H81" i="4"/>
  <c r="F81" i="4"/>
  <c r="D81" i="4"/>
  <c r="L81" i="4" s="1"/>
  <c r="M81" i="4"/>
  <c r="G81" i="4"/>
  <c r="I81" i="4"/>
  <c r="E58" i="3"/>
  <c r="D58" i="3"/>
  <c r="G57" i="3"/>
  <c r="A60" i="3"/>
  <c r="B59" i="3"/>
  <c r="F59" i="3"/>
  <c r="C59" i="3" s="1"/>
  <c r="B83" i="4"/>
  <c r="E82" i="4"/>
  <c r="C82" i="4"/>
  <c r="E93" i="1" l="1"/>
  <c r="D93" i="1"/>
  <c r="C94" i="1"/>
  <c r="B95" i="1"/>
  <c r="J82" i="4"/>
  <c r="K82" i="4"/>
  <c r="G58" i="3"/>
  <c r="H82" i="4"/>
  <c r="I82" i="4"/>
  <c r="M82" i="4"/>
  <c r="G82" i="4"/>
  <c r="F82" i="4"/>
  <c r="D82" i="4"/>
  <c r="L82" i="4" s="1"/>
  <c r="A61" i="3"/>
  <c r="B60" i="3"/>
  <c r="F60" i="3"/>
  <c r="C60" i="3" s="1"/>
  <c r="D59" i="3"/>
  <c r="E59" i="3"/>
  <c r="C83" i="4"/>
  <c r="B84" i="4"/>
  <c r="E83" i="4"/>
  <c r="B96" i="1" l="1"/>
  <c r="C95" i="1"/>
  <c r="D94" i="1"/>
  <c r="E94" i="1"/>
  <c r="K83" i="4"/>
  <c r="J83" i="4"/>
  <c r="H83" i="4"/>
  <c r="I83" i="4"/>
  <c r="F83" i="4"/>
  <c r="G83" i="4"/>
  <c r="D83" i="4"/>
  <c r="L83" i="4" s="1"/>
  <c r="M83" i="4"/>
  <c r="F61" i="3"/>
  <c r="C61" i="3" s="1"/>
  <c r="B61" i="3"/>
  <c r="A62" i="3"/>
  <c r="G59" i="3"/>
  <c r="B85" i="4"/>
  <c r="C84" i="4"/>
  <c r="E84" i="4"/>
  <c r="D60" i="3"/>
  <c r="E60" i="3"/>
  <c r="E95" i="1" l="1"/>
  <c r="D95" i="1"/>
  <c r="B97" i="1"/>
  <c r="C96" i="1"/>
  <c r="K84" i="4"/>
  <c r="J84" i="4"/>
  <c r="B86" i="4"/>
  <c r="E85" i="4"/>
  <c r="C85" i="4"/>
  <c r="G60" i="3"/>
  <c r="D61" i="3"/>
  <c r="E61" i="3"/>
  <c r="G84" i="4"/>
  <c r="H84" i="4"/>
  <c r="D84" i="4"/>
  <c r="L84" i="4" s="1"/>
  <c r="M84" i="4"/>
  <c r="F84" i="4"/>
  <c r="I84" i="4"/>
  <c r="A63" i="3"/>
  <c r="B62" i="3"/>
  <c r="F62" i="3"/>
  <c r="C62" i="3" s="1"/>
  <c r="D96" i="1" l="1"/>
  <c r="E96" i="1"/>
  <c r="B98" i="1"/>
  <c r="C97" i="1"/>
  <c r="J85" i="4"/>
  <c r="K85" i="4"/>
  <c r="H85" i="4"/>
  <c r="M85" i="4"/>
  <c r="D85" i="4"/>
  <c r="L85" i="4" s="1"/>
  <c r="G85" i="4"/>
  <c r="F85" i="4"/>
  <c r="I85" i="4"/>
  <c r="D62" i="3"/>
  <c r="E62" i="3"/>
  <c r="A64" i="3"/>
  <c r="B63" i="3"/>
  <c r="F63" i="3"/>
  <c r="C63" i="3" s="1"/>
  <c r="G61" i="3"/>
  <c r="E86" i="4"/>
  <c r="B87" i="4"/>
  <c r="C86" i="4"/>
  <c r="D97" i="1" l="1"/>
  <c r="E97" i="1"/>
  <c r="C98" i="1"/>
  <c r="B99" i="1"/>
  <c r="K86" i="4"/>
  <c r="J86" i="4"/>
  <c r="E63" i="3"/>
  <c r="D63" i="3"/>
  <c r="G62" i="3"/>
  <c r="C87" i="4"/>
  <c r="E87" i="4"/>
  <c r="B88" i="4"/>
  <c r="H86" i="4"/>
  <c r="I86" i="4"/>
  <c r="F86" i="4"/>
  <c r="G86" i="4"/>
  <c r="D86" i="4"/>
  <c r="L86" i="4" s="1"/>
  <c r="M86" i="4"/>
  <c r="B64" i="3"/>
  <c r="A65" i="3"/>
  <c r="F64" i="3"/>
  <c r="C64" i="3" s="1"/>
  <c r="B100" i="1" l="1"/>
  <c r="C99" i="1"/>
  <c r="E98" i="1"/>
  <c r="D98" i="1"/>
  <c r="K87" i="4"/>
  <c r="J87" i="4"/>
  <c r="G63" i="3"/>
  <c r="D64" i="3"/>
  <c r="E64" i="3"/>
  <c r="A66" i="3"/>
  <c r="F65" i="3"/>
  <c r="C65" i="3" s="1"/>
  <c r="B65" i="3"/>
  <c r="C88" i="4"/>
  <c r="B89" i="4"/>
  <c r="E88" i="4"/>
  <c r="G87" i="4"/>
  <c r="H87" i="4"/>
  <c r="I87" i="4"/>
  <c r="F87" i="4"/>
  <c r="M87" i="4"/>
  <c r="D87" i="4"/>
  <c r="L87" i="4" s="1"/>
  <c r="D99" i="1" l="1"/>
  <c r="E99" i="1"/>
  <c r="B101" i="1"/>
  <c r="C100" i="1"/>
  <c r="K88" i="4"/>
  <c r="J88" i="4"/>
  <c r="D65" i="3"/>
  <c r="E65" i="3"/>
  <c r="C89" i="4"/>
  <c r="B90" i="4"/>
  <c r="E89" i="4"/>
  <c r="B66" i="3"/>
  <c r="F66" i="3"/>
  <c r="C66" i="3" s="1"/>
  <c r="A67" i="3"/>
  <c r="H88" i="4"/>
  <c r="I88" i="4"/>
  <c r="F88" i="4"/>
  <c r="M88" i="4"/>
  <c r="D88" i="4"/>
  <c r="L88" i="4" s="1"/>
  <c r="G88" i="4"/>
  <c r="G64" i="3"/>
  <c r="E100" i="1" l="1"/>
  <c r="D100" i="1"/>
  <c r="B102" i="1"/>
  <c r="C101" i="1"/>
  <c r="J89" i="4"/>
  <c r="K89" i="4"/>
  <c r="C90" i="4"/>
  <c r="E90" i="4"/>
  <c r="B91" i="4"/>
  <c r="B67" i="3"/>
  <c r="A68" i="3"/>
  <c r="F67" i="3"/>
  <c r="C67" i="3" s="1"/>
  <c r="D66" i="3"/>
  <c r="E66" i="3"/>
  <c r="F89" i="4"/>
  <c r="G89" i="4"/>
  <c r="D89" i="4"/>
  <c r="L89" i="4" s="1"/>
  <c r="M89" i="4"/>
  <c r="H89" i="4"/>
  <c r="I89" i="4"/>
  <c r="G65" i="3"/>
  <c r="E101" i="1" l="1"/>
  <c r="D101" i="1"/>
  <c r="C102" i="1"/>
  <c r="B103" i="1"/>
  <c r="K90" i="4"/>
  <c r="J90" i="4"/>
  <c r="G66" i="3"/>
  <c r="B92" i="4"/>
  <c r="C91" i="4"/>
  <c r="E91" i="4"/>
  <c r="E67" i="3"/>
  <c r="D67" i="3"/>
  <c r="G67" i="3" s="1"/>
  <c r="H90" i="4"/>
  <c r="D90" i="4"/>
  <c r="L90" i="4" s="1"/>
  <c r="F90" i="4"/>
  <c r="M90" i="4"/>
  <c r="I90" i="4"/>
  <c r="G90" i="4"/>
  <c r="B68" i="3"/>
  <c r="A69" i="3"/>
  <c r="F68" i="3"/>
  <c r="C68" i="3" s="1"/>
  <c r="B104" i="1" l="1"/>
  <c r="C103" i="1"/>
  <c r="D102" i="1"/>
  <c r="E102" i="1"/>
  <c r="K91" i="4"/>
  <c r="J91" i="4"/>
  <c r="F91" i="4"/>
  <c r="M91" i="4"/>
  <c r="D91" i="4"/>
  <c r="L91" i="4" s="1"/>
  <c r="G91" i="4"/>
  <c r="H91" i="4"/>
  <c r="I91" i="4"/>
  <c r="A70" i="3"/>
  <c r="B69" i="3"/>
  <c r="F69" i="3"/>
  <c r="C69" i="3" s="1"/>
  <c r="B93" i="4"/>
  <c r="E92" i="4"/>
  <c r="C92" i="4"/>
  <c r="D68" i="3"/>
  <c r="E68" i="3"/>
  <c r="E103" i="1" l="1"/>
  <c r="D103" i="1"/>
  <c r="B105" i="1"/>
  <c r="C104" i="1"/>
  <c r="K92" i="4"/>
  <c r="J92" i="4"/>
  <c r="G68" i="3"/>
  <c r="E93" i="4"/>
  <c r="B94" i="4"/>
  <c r="C93" i="4"/>
  <c r="D92" i="4"/>
  <c r="L92" i="4" s="1"/>
  <c r="M92" i="4"/>
  <c r="H92" i="4"/>
  <c r="I92" i="4"/>
  <c r="F92" i="4"/>
  <c r="G92" i="4"/>
  <c r="A71" i="3"/>
  <c r="F70" i="3"/>
  <c r="C70" i="3" s="1"/>
  <c r="B70" i="3"/>
  <c r="D69" i="3"/>
  <c r="E69" i="3"/>
  <c r="B106" i="1" l="1"/>
  <c r="C105" i="1"/>
  <c r="E104" i="1"/>
  <c r="D104" i="1"/>
  <c r="J93" i="4"/>
  <c r="K93" i="4"/>
  <c r="E70" i="3"/>
  <c r="D70" i="3"/>
  <c r="G70" i="3" s="1"/>
  <c r="B95" i="4"/>
  <c r="E94" i="4"/>
  <c r="C94" i="4"/>
  <c r="A72" i="3"/>
  <c r="B71" i="3"/>
  <c r="F71" i="3"/>
  <c r="C71" i="3" s="1"/>
  <c r="G69" i="3"/>
  <c r="F93" i="4"/>
  <c r="I93" i="4"/>
  <c r="G93" i="4"/>
  <c r="H93" i="4"/>
  <c r="D93" i="4"/>
  <c r="L93" i="4" s="1"/>
  <c r="M93" i="4"/>
  <c r="D105" i="1" l="1"/>
  <c r="E105" i="1"/>
  <c r="C106" i="1"/>
  <c r="B107" i="1"/>
  <c r="K94" i="4"/>
  <c r="J94" i="4"/>
  <c r="C95" i="4"/>
  <c r="E95" i="4"/>
  <c r="B96" i="4"/>
  <c r="D71" i="3"/>
  <c r="E71" i="3"/>
  <c r="F94" i="4"/>
  <c r="H94" i="4"/>
  <c r="D94" i="4"/>
  <c r="L94" i="4" s="1"/>
  <c r="M94" i="4"/>
  <c r="G94" i="4"/>
  <c r="I94" i="4"/>
  <c r="B72" i="3"/>
  <c r="F72" i="3"/>
  <c r="C72" i="3" s="1"/>
  <c r="A73" i="3"/>
  <c r="B108" i="1" l="1"/>
  <c r="C107" i="1"/>
  <c r="D106" i="1"/>
  <c r="E106" i="1"/>
  <c r="K95" i="4"/>
  <c r="J95" i="4"/>
  <c r="G71" i="3"/>
  <c r="E96" i="4"/>
  <c r="B97" i="4"/>
  <c r="C96" i="4"/>
  <c r="F73" i="3"/>
  <c r="C73" i="3" s="1"/>
  <c r="B73" i="3"/>
  <c r="A74" i="3"/>
  <c r="F95" i="4"/>
  <c r="G95" i="4"/>
  <c r="D95" i="4"/>
  <c r="L95" i="4" s="1"/>
  <c r="M95" i="4"/>
  <c r="H95" i="4"/>
  <c r="I95" i="4"/>
  <c r="E72" i="3"/>
  <c r="D72" i="3"/>
  <c r="E107" i="1" l="1"/>
  <c r="D107" i="1"/>
  <c r="B109" i="1"/>
  <c r="C108" i="1"/>
  <c r="J96" i="4"/>
  <c r="K96" i="4"/>
  <c r="G72" i="3"/>
  <c r="E73" i="3"/>
  <c r="D73" i="3"/>
  <c r="B74" i="3"/>
  <c r="F74" i="3"/>
  <c r="C74" i="3" s="1"/>
  <c r="A75" i="3"/>
  <c r="B98" i="4"/>
  <c r="E97" i="4"/>
  <c r="C97" i="4"/>
  <c r="M96" i="4"/>
  <c r="G96" i="4"/>
  <c r="I96" i="4"/>
  <c r="F96" i="4"/>
  <c r="H96" i="4"/>
  <c r="D96" i="4"/>
  <c r="L96" i="4" s="1"/>
  <c r="B110" i="1" l="1"/>
  <c r="C109" i="1"/>
  <c r="E108" i="1"/>
  <c r="D108" i="1"/>
  <c r="G73" i="3"/>
  <c r="J97" i="4"/>
  <c r="K97" i="4"/>
  <c r="H97" i="4"/>
  <c r="I97" i="4"/>
  <c r="F97" i="4"/>
  <c r="M97" i="4"/>
  <c r="D97" i="4"/>
  <c r="L97" i="4" s="1"/>
  <c r="G97" i="4"/>
  <c r="E74" i="3"/>
  <c r="D74" i="3"/>
  <c r="B99" i="4"/>
  <c r="E98" i="4"/>
  <c r="C98" i="4"/>
  <c r="A76" i="3"/>
  <c r="B75" i="3"/>
  <c r="F75" i="3"/>
  <c r="C75" i="3" s="1"/>
  <c r="G74" i="3" l="1"/>
  <c r="D109" i="1"/>
  <c r="E109" i="1"/>
  <c r="C110" i="1"/>
  <c r="B111" i="1"/>
  <c r="K98" i="4"/>
  <c r="J98" i="4"/>
  <c r="B76" i="3"/>
  <c r="A77" i="3"/>
  <c r="F76" i="3"/>
  <c r="C76" i="3" s="1"/>
  <c r="D75" i="3"/>
  <c r="E75" i="3"/>
  <c r="H98" i="4"/>
  <c r="I98" i="4"/>
  <c r="F98" i="4"/>
  <c r="G98" i="4"/>
  <c r="D98" i="4"/>
  <c r="L98" i="4" s="1"/>
  <c r="M98" i="4"/>
  <c r="E99" i="4"/>
  <c r="B100" i="4"/>
  <c r="C99" i="4"/>
  <c r="B112" i="1" l="1"/>
  <c r="C111" i="1"/>
  <c r="E110" i="1"/>
  <c r="D110" i="1"/>
  <c r="K99" i="4"/>
  <c r="J99" i="4"/>
  <c r="G75" i="3"/>
  <c r="E76" i="3"/>
  <c r="D76" i="3"/>
  <c r="F77" i="3"/>
  <c r="C77" i="3" s="1"/>
  <c r="B77" i="3"/>
  <c r="A78" i="3"/>
  <c r="G99" i="4"/>
  <c r="H99" i="4"/>
  <c r="D99" i="4"/>
  <c r="L99" i="4" s="1"/>
  <c r="F99" i="4"/>
  <c r="M99" i="4"/>
  <c r="I99" i="4"/>
  <c r="B101" i="4"/>
  <c r="C100" i="4"/>
  <c r="E100" i="4"/>
  <c r="D111" i="1" l="1"/>
  <c r="E111" i="1"/>
  <c r="B113" i="1"/>
  <c r="C112" i="1"/>
  <c r="K100" i="4"/>
  <c r="J100" i="4"/>
  <c r="G76" i="3"/>
  <c r="E101" i="4"/>
  <c r="B102" i="4"/>
  <c r="C101" i="4"/>
  <c r="D77" i="3"/>
  <c r="E77" i="3"/>
  <c r="D100" i="4"/>
  <c r="L100" i="4" s="1"/>
  <c r="G100" i="4"/>
  <c r="H100" i="4"/>
  <c r="I100" i="4"/>
  <c r="F100" i="4"/>
  <c r="M100" i="4"/>
  <c r="A79" i="3"/>
  <c r="B78" i="3"/>
  <c r="F78" i="3"/>
  <c r="C78" i="3" s="1"/>
  <c r="D112" i="1" l="1"/>
  <c r="E112" i="1"/>
  <c r="B114" i="1"/>
  <c r="C113" i="1"/>
  <c r="J101" i="4"/>
  <c r="K101" i="4"/>
  <c r="G77" i="3"/>
  <c r="B103" i="4"/>
  <c r="E102" i="4"/>
  <c r="C102" i="4"/>
  <c r="B79" i="3"/>
  <c r="A80" i="3"/>
  <c r="F79" i="3"/>
  <c r="C79" i="3" s="1"/>
  <c r="E78" i="3"/>
  <c r="D78" i="3"/>
  <c r="F101" i="4"/>
  <c r="D101" i="4"/>
  <c r="L101" i="4" s="1"/>
  <c r="I101" i="4"/>
  <c r="G101" i="4"/>
  <c r="H101" i="4"/>
  <c r="M101" i="4"/>
  <c r="D113" i="1" l="1"/>
  <c r="E113" i="1"/>
  <c r="C114" i="1"/>
  <c r="B115" i="1"/>
  <c r="J102" i="4"/>
  <c r="K102" i="4"/>
  <c r="G78" i="3"/>
  <c r="D79" i="3"/>
  <c r="E79" i="3"/>
  <c r="H102" i="4"/>
  <c r="F102" i="4"/>
  <c r="D102" i="4"/>
  <c r="L102" i="4" s="1"/>
  <c r="G102" i="4"/>
  <c r="I102" i="4"/>
  <c r="M102" i="4"/>
  <c r="B80" i="3"/>
  <c r="F80" i="3"/>
  <c r="C80" i="3" s="1"/>
  <c r="A81" i="3"/>
  <c r="B104" i="4"/>
  <c r="C103" i="4"/>
  <c r="E103" i="4"/>
  <c r="B116" i="1" l="1"/>
  <c r="C115" i="1"/>
  <c r="D114" i="1"/>
  <c r="E114" i="1"/>
  <c r="K103" i="4"/>
  <c r="J103" i="4"/>
  <c r="C104" i="4"/>
  <c r="B105" i="4"/>
  <c r="E104" i="4"/>
  <c r="D80" i="3"/>
  <c r="E80" i="3"/>
  <c r="A82" i="3"/>
  <c r="B81" i="3"/>
  <c r="F81" i="3"/>
  <c r="C81" i="3" s="1"/>
  <c r="F103" i="4"/>
  <c r="I103" i="4"/>
  <c r="H103" i="4"/>
  <c r="M103" i="4"/>
  <c r="D103" i="4"/>
  <c r="L103" i="4" s="1"/>
  <c r="G103" i="4"/>
  <c r="G79" i="3"/>
  <c r="D115" i="1" l="1"/>
  <c r="E115" i="1"/>
  <c r="B117" i="1"/>
  <c r="C116" i="1"/>
  <c r="J104" i="4"/>
  <c r="K104" i="4"/>
  <c r="G80" i="3"/>
  <c r="I104" i="4"/>
  <c r="G104" i="4"/>
  <c r="H104" i="4"/>
  <c r="M104" i="4"/>
  <c r="F104" i="4"/>
  <c r="D104" i="4"/>
  <c r="L104" i="4" s="1"/>
  <c r="B82" i="3"/>
  <c r="A83" i="3"/>
  <c r="F82" i="3"/>
  <c r="C82" i="3" s="1"/>
  <c r="B106" i="4"/>
  <c r="C105" i="4"/>
  <c r="E105" i="4"/>
  <c r="D81" i="3"/>
  <c r="E81" i="3"/>
  <c r="E116" i="1" l="1"/>
  <c r="D116" i="1"/>
  <c r="B118" i="1"/>
  <c r="C117" i="1"/>
  <c r="J105" i="4"/>
  <c r="K105" i="4"/>
  <c r="D105" i="4"/>
  <c r="L105" i="4" s="1"/>
  <c r="G105" i="4"/>
  <c r="F105" i="4"/>
  <c r="M105" i="4"/>
  <c r="H105" i="4"/>
  <c r="I105" i="4"/>
  <c r="F83" i="3"/>
  <c r="C83" i="3" s="1"/>
  <c r="A84" i="3"/>
  <c r="B83" i="3"/>
  <c r="E106" i="4"/>
  <c r="C106" i="4"/>
  <c r="B107" i="4"/>
  <c r="G81" i="3"/>
  <c r="E82" i="3"/>
  <c r="D82" i="3"/>
  <c r="E117" i="1" l="1"/>
  <c r="D117" i="1"/>
  <c r="C118" i="1"/>
  <c r="B119" i="1"/>
  <c r="J106" i="4"/>
  <c r="K106" i="4"/>
  <c r="G82" i="3"/>
  <c r="B108" i="4"/>
  <c r="C107" i="4"/>
  <c r="E107" i="4"/>
  <c r="E83" i="3"/>
  <c r="D83" i="3"/>
  <c r="D106" i="4"/>
  <c r="L106" i="4" s="1"/>
  <c r="G106" i="4"/>
  <c r="F106" i="4"/>
  <c r="M106" i="4"/>
  <c r="H106" i="4"/>
  <c r="I106" i="4"/>
  <c r="B84" i="3"/>
  <c r="F84" i="3"/>
  <c r="C84" i="3" s="1"/>
  <c r="A85" i="3"/>
  <c r="B120" i="1" l="1"/>
  <c r="C119" i="1"/>
  <c r="D118" i="1"/>
  <c r="E118" i="1"/>
  <c r="K107" i="4"/>
  <c r="J107" i="4"/>
  <c r="B85" i="3"/>
  <c r="A86" i="3"/>
  <c r="F85" i="3"/>
  <c r="C85" i="3" s="1"/>
  <c r="G107" i="4"/>
  <c r="H107" i="4"/>
  <c r="M107" i="4"/>
  <c r="F107" i="4"/>
  <c r="D107" i="4"/>
  <c r="L107" i="4" s="1"/>
  <c r="I107" i="4"/>
  <c r="E84" i="3"/>
  <c r="D84" i="3"/>
  <c r="G83" i="3"/>
  <c r="B109" i="4"/>
  <c r="E108" i="4"/>
  <c r="C108" i="4"/>
  <c r="D119" i="1" l="1"/>
  <c r="E119" i="1"/>
  <c r="B121" i="1"/>
  <c r="C120" i="1"/>
  <c r="J108" i="4"/>
  <c r="K108" i="4"/>
  <c r="G84" i="3"/>
  <c r="E85" i="3"/>
  <c r="D85" i="3"/>
  <c r="A87" i="3"/>
  <c r="B86" i="3"/>
  <c r="F86" i="3"/>
  <c r="C86" i="3" s="1"/>
  <c r="D108" i="4"/>
  <c r="L108" i="4" s="1"/>
  <c r="I108" i="4"/>
  <c r="H108" i="4"/>
  <c r="M108" i="4"/>
  <c r="F108" i="4"/>
  <c r="G108" i="4"/>
  <c r="B110" i="4"/>
  <c r="C109" i="4"/>
  <c r="E109" i="4"/>
  <c r="D120" i="1" l="1"/>
  <c r="E120" i="1"/>
  <c r="B122" i="1"/>
  <c r="C121" i="1"/>
  <c r="J109" i="4"/>
  <c r="K109" i="4"/>
  <c r="G85" i="3"/>
  <c r="E110" i="4"/>
  <c r="B111" i="4"/>
  <c r="C110" i="4"/>
  <c r="B87" i="3"/>
  <c r="F87" i="3"/>
  <c r="C87" i="3" s="1"/>
  <c r="A88" i="3"/>
  <c r="F109" i="4"/>
  <c r="M109" i="4"/>
  <c r="D109" i="4"/>
  <c r="L109" i="4" s="1"/>
  <c r="G109" i="4"/>
  <c r="H109" i="4"/>
  <c r="I109" i="4"/>
  <c r="D86" i="3"/>
  <c r="E86" i="3"/>
  <c r="D121" i="1" l="1"/>
  <c r="E121" i="1"/>
  <c r="C122" i="1"/>
  <c r="B123" i="1"/>
  <c r="K110" i="4"/>
  <c r="J110" i="4"/>
  <c r="G86" i="3"/>
  <c r="A89" i="3"/>
  <c r="F88" i="3"/>
  <c r="C88" i="3" s="1"/>
  <c r="B88" i="3"/>
  <c r="E111" i="4"/>
  <c r="C111" i="4"/>
  <c r="B112" i="4"/>
  <c r="D87" i="3"/>
  <c r="E87" i="3"/>
  <c r="G110" i="4"/>
  <c r="H110" i="4"/>
  <c r="M110" i="4"/>
  <c r="F110" i="4"/>
  <c r="D110" i="4"/>
  <c r="L110" i="4" s="1"/>
  <c r="I110" i="4"/>
  <c r="E122" i="1" l="1"/>
  <c r="D122" i="1"/>
  <c r="B124" i="1"/>
  <c r="C123" i="1"/>
  <c r="K111" i="4"/>
  <c r="J111" i="4"/>
  <c r="I111" i="4"/>
  <c r="M111" i="4"/>
  <c r="H111" i="4"/>
  <c r="F111" i="4"/>
  <c r="D111" i="4"/>
  <c r="L111" i="4" s="1"/>
  <c r="G111" i="4"/>
  <c r="G87" i="3"/>
  <c r="B113" i="4"/>
  <c r="C112" i="4"/>
  <c r="E112" i="4"/>
  <c r="E88" i="3"/>
  <c r="D88" i="3"/>
  <c r="G88" i="3" s="1"/>
  <c r="B89" i="3"/>
  <c r="F89" i="3"/>
  <c r="C89" i="3" s="1"/>
  <c r="A90" i="3"/>
  <c r="D123" i="1" l="1"/>
  <c r="E123" i="1"/>
  <c r="B125" i="1"/>
  <c r="C124" i="1"/>
  <c r="J112" i="4"/>
  <c r="K112" i="4"/>
  <c r="E113" i="4"/>
  <c r="C113" i="4"/>
  <c r="B114" i="4"/>
  <c r="A91" i="3"/>
  <c r="B90" i="3"/>
  <c r="F90" i="3"/>
  <c r="C90" i="3" s="1"/>
  <c r="D89" i="3"/>
  <c r="E89" i="3"/>
  <c r="F112" i="4"/>
  <c r="I112" i="4"/>
  <c r="H112" i="4"/>
  <c r="M112" i="4"/>
  <c r="D112" i="4"/>
  <c r="L112" i="4" s="1"/>
  <c r="G112" i="4"/>
  <c r="D124" i="1" l="1"/>
  <c r="E124" i="1"/>
  <c r="B126" i="1"/>
  <c r="C125" i="1"/>
  <c r="J113" i="4"/>
  <c r="K113" i="4"/>
  <c r="F91" i="3"/>
  <c r="C91" i="3" s="1"/>
  <c r="B91" i="3"/>
  <c r="A92" i="3"/>
  <c r="G89" i="3"/>
  <c r="E114" i="4"/>
  <c r="B115" i="4"/>
  <c r="C114" i="4"/>
  <c r="D90" i="3"/>
  <c r="E90" i="3"/>
  <c r="I113" i="4"/>
  <c r="G113" i="4"/>
  <c r="D113" i="4"/>
  <c r="L113" i="4" s="1"/>
  <c r="H113" i="4"/>
  <c r="M113" i="4"/>
  <c r="F113" i="4"/>
  <c r="D125" i="1" l="1"/>
  <c r="E125" i="1"/>
  <c r="C126" i="1"/>
  <c r="B127" i="1"/>
  <c r="G90" i="3"/>
  <c r="J114" i="4"/>
  <c r="K114" i="4"/>
  <c r="B92" i="3"/>
  <c r="F92" i="3"/>
  <c r="C92" i="3" s="1"/>
  <c r="A93" i="3"/>
  <c r="B116" i="4"/>
  <c r="E115" i="4"/>
  <c r="C115" i="4"/>
  <c r="G114" i="4"/>
  <c r="D114" i="4"/>
  <c r="L114" i="4" s="1"/>
  <c r="H114" i="4"/>
  <c r="F114" i="4"/>
  <c r="M114" i="4"/>
  <c r="I114" i="4"/>
  <c r="E91" i="3"/>
  <c r="D91" i="3"/>
  <c r="B128" i="1" l="1"/>
  <c r="C127" i="1"/>
  <c r="D126" i="1"/>
  <c r="E126" i="1"/>
  <c r="G91" i="3"/>
  <c r="K115" i="4"/>
  <c r="J115" i="4"/>
  <c r="E92" i="3"/>
  <c r="D92" i="3"/>
  <c r="C116" i="4"/>
  <c r="B117" i="4"/>
  <c r="E116" i="4"/>
  <c r="A94" i="3"/>
  <c r="B93" i="3"/>
  <c r="F93" i="3"/>
  <c r="C93" i="3" s="1"/>
  <c r="H115" i="4"/>
  <c r="I115" i="4"/>
  <c r="F115" i="4"/>
  <c r="M115" i="4"/>
  <c r="D115" i="4"/>
  <c r="L115" i="4" s="1"/>
  <c r="G115" i="4"/>
  <c r="D127" i="1" l="1"/>
  <c r="E127" i="1"/>
  <c r="B129" i="1"/>
  <c r="C128" i="1"/>
  <c r="K116" i="4"/>
  <c r="J116" i="4"/>
  <c r="G92" i="3"/>
  <c r="D93" i="3"/>
  <c r="E93" i="3"/>
  <c r="B118" i="4"/>
  <c r="E117" i="4"/>
  <c r="C117" i="4"/>
  <c r="B94" i="3"/>
  <c r="A95" i="3"/>
  <c r="F94" i="3"/>
  <c r="C94" i="3" s="1"/>
  <c r="G116" i="4"/>
  <c r="H116" i="4"/>
  <c r="M116" i="4"/>
  <c r="F116" i="4"/>
  <c r="D116" i="4"/>
  <c r="L116" i="4" s="1"/>
  <c r="I116" i="4"/>
  <c r="B130" i="1" l="1"/>
  <c r="C129" i="1"/>
  <c r="E128" i="1"/>
  <c r="D128" i="1"/>
  <c r="J117" i="4"/>
  <c r="K117" i="4"/>
  <c r="E94" i="3"/>
  <c r="D94" i="3"/>
  <c r="B119" i="4"/>
  <c r="C118" i="4"/>
  <c r="E118" i="4"/>
  <c r="F117" i="4"/>
  <c r="G117" i="4"/>
  <c r="D117" i="4"/>
  <c r="L117" i="4" s="1"/>
  <c r="I117" i="4"/>
  <c r="H117" i="4"/>
  <c r="M117" i="4"/>
  <c r="A96" i="3"/>
  <c r="B95" i="3"/>
  <c r="F95" i="3"/>
  <c r="C95" i="3" s="1"/>
  <c r="G93" i="3"/>
  <c r="G94" i="3" l="1"/>
  <c r="D129" i="1"/>
  <c r="E129" i="1"/>
  <c r="C130" i="1"/>
  <c r="B131" i="1"/>
  <c r="J118" i="4"/>
  <c r="K118" i="4"/>
  <c r="A97" i="3"/>
  <c r="B96" i="3"/>
  <c r="F96" i="3"/>
  <c r="C96" i="3" s="1"/>
  <c r="D95" i="3"/>
  <c r="E95" i="3"/>
  <c r="C119" i="4"/>
  <c r="E119" i="4"/>
  <c r="B120" i="4"/>
  <c r="H118" i="4"/>
  <c r="I118" i="4"/>
  <c r="G118" i="4"/>
  <c r="F118" i="4"/>
  <c r="M118" i="4"/>
  <c r="D118" i="4"/>
  <c r="L118" i="4" s="1"/>
  <c r="D130" i="1" l="1"/>
  <c r="E130" i="1"/>
  <c r="B132" i="1"/>
  <c r="C131" i="1"/>
  <c r="K119" i="4"/>
  <c r="J119" i="4"/>
  <c r="G95" i="3"/>
  <c r="F119" i="4"/>
  <c r="D119" i="4"/>
  <c r="L119" i="4" s="1"/>
  <c r="I119" i="4"/>
  <c r="G119" i="4"/>
  <c r="H119" i="4"/>
  <c r="M119" i="4"/>
  <c r="E96" i="3"/>
  <c r="D96" i="3"/>
  <c r="E120" i="4"/>
  <c r="C120" i="4"/>
  <c r="B97" i="3"/>
  <c r="A98" i="3"/>
  <c r="F97" i="3"/>
  <c r="C97" i="3" s="1"/>
  <c r="G96" i="3" l="1"/>
  <c r="B133" i="1"/>
  <c r="C132" i="1"/>
  <c r="E131" i="1"/>
  <c r="D131" i="1"/>
  <c r="J120" i="4"/>
  <c r="K120" i="4"/>
  <c r="B98" i="3"/>
  <c r="A99" i="3"/>
  <c r="F98" i="3"/>
  <c r="C98" i="3" s="1"/>
  <c r="E97" i="3"/>
  <c r="D97" i="3"/>
  <c r="F120" i="4"/>
  <c r="H120" i="4"/>
  <c r="M120" i="4"/>
  <c r="I120" i="4"/>
  <c r="D120" i="4"/>
  <c r="L120" i="4" s="1"/>
  <c r="G120" i="4"/>
  <c r="D132" i="1" l="1"/>
  <c r="E132" i="1"/>
  <c r="B134" i="1"/>
  <c r="C133" i="1"/>
  <c r="D98" i="3"/>
  <c r="E98" i="3"/>
  <c r="B99" i="3"/>
  <c r="F99" i="3"/>
  <c r="C99" i="3" s="1"/>
  <c r="A100" i="3"/>
  <c r="G97" i="3"/>
  <c r="C134" i="1" l="1"/>
  <c r="B135" i="1"/>
  <c r="D133" i="1"/>
  <c r="E133" i="1"/>
  <c r="E99" i="3"/>
  <c r="D99" i="3"/>
  <c r="G99" i="3" s="1"/>
  <c r="B100" i="3"/>
  <c r="F100" i="3"/>
  <c r="C100" i="3" s="1"/>
  <c r="A101" i="3"/>
  <c r="G98" i="3"/>
  <c r="B136" i="1" l="1"/>
  <c r="C135" i="1"/>
  <c r="E134" i="1"/>
  <c r="D134" i="1"/>
  <c r="E100" i="3"/>
  <c r="D100" i="3"/>
  <c r="G100" i="3" s="1"/>
  <c r="A102" i="3"/>
  <c r="F101" i="3"/>
  <c r="C101" i="3" s="1"/>
  <c r="B101" i="3"/>
  <c r="D135" i="1" l="1"/>
  <c r="E135" i="1"/>
  <c r="B137" i="1"/>
  <c r="C136" i="1"/>
  <c r="F102" i="3"/>
  <c r="C102" i="3" s="1"/>
  <c r="B102" i="3"/>
  <c r="E101" i="3"/>
  <c r="D101" i="3"/>
  <c r="G101" i="3" s="1"/>
  <c r="B138" i="1" l="1"/>
  <c r="C137" i="1"/>
  <c r="D136" i="1"/>
  <c r="E136" i="1"/>
  <c r="D102" i="3"/>
  <c r="E102" i="3"/>
  <c r="E137" i="1" l="1"/>
  <c r="D137" i="1"/>
  <c r="C138" i="1"/>
  <c r="B139" i="1"/>
  <c r="G102" i="3"/>
  <c r="B140" i="1" l="1"/>
  <c r="C139" i="1"/>
  <c r="D138" i="1"/>
  <c r="E138" i="1"/>
  <c r="D139" i="1" l="1"/>
  <c r="E139" i="1"/>
  <c r="B141" i="1"/>
  <c r="C140" i="1"/>
  <c r="D140" i="1" l="1"/>
  <c r="E140" i="1"/>
  <c r="B142" i="1"/>
  <c r="C141" i="1"/>
  <c r="E141" i="1" l="1"/>
  <c r="D141" i="1"/>
  <c r="C142" i="1"/>
  <c r="B143" i="1"/>
  <c r="B144" i="1" l="1"/>
  <c r="C143" i="1"/>
  <c r="E142" i="1"/>
  <c r="D142" i="1"/>
  <c r="E143" i="1" l="1"/>
  <c r="D143" i="1"/>
  <c r="B145" i="1"/>
  <c r="C144" i="1"/>
  <c r="E144" i="1" l="1"/>
  <c r="D144" i="1"/>
  <c r="B146" i="1"/>
  <c r="C145" i="1"/>
  <c r="B147" i="1" l="1"/>
  <c r="C146" i="1"/>
  <c r="E145" i="1"/>
  <c r="D145" i="1"/>
  <c r="D146" i="1" l="1"/>
  <c r="E146" i="1"/>
  <c r="B148" i="1"/>
  <c r="C147" i="1"/>
  <c r="D147" i="1" l="1"/>
  <c r="E147" i="1"/>
  <c r="B149" i="1"/>
  <c r="C148" i="1"/>
  <c r="B150" i="1" l="1"/>
  <c r="C149" i="1"/>
  <c r="E148" i="1"/>
  <c r="D148" i="1"/>
  <c r="D149" i="1" l="1"/>
  <c r="E149" i="1"/>
  <c r="C150" i="1"/>
  <c r="B151" i="1"/>
  <c r="B152" i="1" l="1"/>
  <c r="C151" i="1"/>
  <c r="E150" i="1"/>
  <c r="D150" i="1"/>
  <c r="E151" i="1" l="1"/>
  <c r="D151" i="1"/>
  <c r="B153" i="1"/>
  <c r="C152" i="1"/>
  <c r="D152" i="1" l="1"/>
  <c r="E152" i="1"/>
  <c r="B154" i="1"/>
  <c r="C153" i="1"/>
  <c r="B155" i="1" l="1"/>
  <c r="C154" i="1"/>
  <c r="E153" i="1"/>
  <c r="D153" i="1"/>
  <c r="E154" i="1" l="1"/>
  <c r="D154" i="1"/>
  <c r="C155" i="1"/>
  <c r="B156" i="1"/>
  <c r="B157" i="1" l="1"/>
  <c r="C156" i="1"/>
  <c r="D155" i="1"/>
  <c r="E155" i="1"/>
  <c r="E156" i="1" l="1"/>
  <c r="D156" i="1"/>
  <c r="B158" i="1"/>
  <c r="C157" i="1"/>
  <c r="E157" i="1" l="1"/>
  <c r="D157" i="1"/>
  <c r="B159" i="1"/>
  <c r="C158" i="1"/>
  <c r="C159" i="1" l="1"/>
  <c r="B160" i="1"/>
  <c r="D158" i="1"/>
  <c r="E158" i="1"/>
  <c r="B161" i="1" l="1"/>
  <c r="C160" i="1"/>
  <c r="E159" i="1"/>
  <c r="D159" i="1"/>
  <c r="E160" i="1" l="1"/>
  <c r="D160" i="1"/>
  <c r="B162" i="1"/>
  <c r="C161" i="1"/>
  <c r="D161" i="1" l="1"/>
  <c r="E161" i="1"/>
  <c r="B163" i="1"/>
  <c r="C162" i="1"/>
  <c r="E162" i="1" l="1"/>
  <c r="D162" i="1"/>
  <c r="C163" i="1"/>
  <c r="B164" i="1"/>
  <c r="E163" i="1" l="1"/>
  <c r="D163" i="1"/>
  <c r="B165" i="1"/>
  <c r="C164" i="1"/>
  <c r="D164" i="1" l="1"/>
  <c r="E164" i="1"/>
  <c r="B166" i="1"/>
  <c r="C165" i="1"/>
  <c r="B167" i="1" l="1"/>
  <c r="C166" i="1"/>
  <c r="E165" i="1"/>
  <c r="D165" i="1"/>
  <c r="E166" i="1" l="1"/>
  <c r="D166" i="1"/>
  <c r="C167" i="1"/>
  <c r="B168" i="1"/>
  <c r="D167" i="1" l="1"/>
  <c r="E167" i="1"/>
  <c r="B169" i="1"/>
  <c r="C168" i="1"/>
  <c r="E168" i="1" l="1"/>
  <c r="D168" i="1"/>
  <c r="B170" i="1"/>
  <c r="C169" i="1"/>
  <c r="B171" i="1" l="1"/>
  <c r="C170" i="1"/>
  <c r="D169" i="1"/>
  <c r="E169" i="1"/>
  <c r="D170" i="1" l="1"/>
  <c r="E170" i="1"/>
  <c r="B172" i="1"/>
  <c r="C171" i="1"/>
  <c r="B173" i="1" l="1"/>
  <c r="C172" i="1"/>
  <c r="E171" i="1"/>
  <c r="D171" i="1"/>
  <c r="D172" i="1" l="1"/>
  <c r="E172" i="1"/>
  <c r="B174" i="1"/>
  <c r="C173" i="1"/>
  <c r="B175" i="1" l="1"/>
  <c r="C174" i="1"/>
  <c r="D173" i="1"/>
  <c r="E173" i="1"/>
  <c r="D174" i="1" l="1"/>
  <c r="E174" i="1"/>
  <c r="C175" i="1"/>
  <c r="B176" i="1"/>
  <c r="B177" i="1" l="1"/>
  <c r="C176" i="1"/>
  <c r="D175" i="1"/>
  <c r="E175" i="1"/>
  <c r="E176" i="1" l="1"/>
  <c r="D176" i="1"/>
  <c r="B178" i="1"/>
  <c r="C177" i="1"/>
  <c r="C178" i="1" l="1"/>
  <c r="B179" i="1"/>
  <c r="E177" i="1"/>
  <c r="D177" i="1"/>
  <c r="B180" i="1" l="1"/>
  <c r="C179" i="1"/>
  <c r="E178" i="1"/>
  <c r="D178" i="1"/>
  <c r="E179" i="1" l="1"/>
  <c r="D179" i="1"/>
  <c r="B181" i="1"/>
  <c r="C180" i="1"/>
  <c r="B182" i="1" l="1"/>
  <c r="C181" i="1"/>
  <c r="D180" i="1"/>
  <c r="E180" i="1"/>
  <c r="D181" i="1" l="1"/>
  <c r="E181" i="1"/>
  <c r="B183" i="1"/>
  <c r="C182" i="1"/>
  <c r="E182" i="1" l="1"/>
  <c r="D182" i="1"/>
  <c r="C183" i="1"/>
  <c r="B184" i="1"/>
  <c r="B185" i="1" l="1"/>
  <c r="C184" i="1"/>
  <c r="D183" i="1"/>
  <c r="E183" i="1"/>
  <c r="E184" i="1" l="1"/>
  <c r="D184" i="1"/>
  <c r="B186" i="1"/>
  <c r="C185" i="1"/>
  <c r="C186" i="1" l="1"/>
  <c r="B187" i="1"/>
  <c r="D185" i="1"/>
  <c r="E185" i="1"/>
  <c r="B188" i="1" l="1"/>
  <c r="C187" i="1"/>
  <c r="E186" i="1"/>
  <c r="D186" i="1"/>
  <c r="D187" i="1" l="1"/>
  <c r="E187" i="1"/>
  <c r="B189" i="1"/>
  <c r="C188" i="1"/>
  <c r="D188" i="1" l="1"/>
  <c r="E188" i="1"/>
  <c r="B190" i="1"/>
  <c r="C189" i="1"/>
  <c r="E189" i="1" l="1"/>
  <c r="D189" i="1"/>
  <c r="B191" i="1"/>
  <c r="C190" i="1"/>
  <c r="B192" i="1" l="1"/>
  <c r="C191" i="1"/>
  <c r="D190" i="1"/>
  <c r="E190" i="1"/>
  <c r="E191" i="1" l="1"/>
  <c r="D191" i="1"/>
  <c r="B193" i="1"/>
  <c r="C192" i="1"/>
  <c r="C193" i="1" l="1"/>
  <c r="B194" i="1"/>
  <c r="E192" i="1"/>
  <c r="D192" i="1"/>
  <c r="B195" i="1" l="1"/>
  <c r="C194" i="1"/>
  <c r="D193" i="1"/>
  <c r="E193" i="1"/>
  <c r="D194" i="1" l="1"/>
  <c r="E194" i="1"/>
  <c r="B196" i="1"/>
  <c r="C195" i="1"/>
  <c r="C196" i="1" l="1"/>
  <c r="B197" i="1"/>
  <c r="D195" i="1"/>
  <c r="E195" i="1"/>
  <c r="B198" i="1" l="1"/>
  <c r="C197" i="1"/>
  <c r="E196" i="1"/>
  <c r="D196" i="1"/>
  <c r="D197" i="1" l="1"/>
  <c r="E197" i="1"/>
  <c r="B199" i="1"/>
  <c r="C198" i="1"/>
  <c r="D198" i="1" l="1"/>
  <c r="E198" i="1"/>
  <c r="B200" i="1"/>
  <c r="C199" i="1"/>
  <c r="B201" i="1" l="1"/>
  <c r="C200" i="1"/>
  <c r="D199" i="1"/>
  <c r="E199" i="1"/>
  <c r="E200" i="1" l="1"/>
  <c r="D200" i="1"/>
  <c r="B202" i="1"/>
  <c r="C201" i="1"/>
  <c r="E201" i="1" l="1"/>
  <c r="D201" i="1"/>
  <c r="B203" i="1"/>
  <c r="C202" i="1"/>
  <c r="D202" i="1" l="1"/>
  <c r="E202" i="1"/>
  <c r="C203" i="1"/>
  <c r="B204" i="1"/>
  <c r="E203" i="1" l="1"/>
  <c r="D203" i="1"/>
  <c r="B205" i="1"/>
  <c r="C204" i="1"/>
  <c r="D204" i="1" l="1"/>
  <c r="E204" i="1"/>
  <c r="B206" i="1"/>
  <c r="C205" i="1"/>
  <c r="C206" i="1" l="1"/>
  <c r="B207" i="1"/>
  <c r="E205" i="1"/>
  <c r="D205" i="1"/>
  <c r="C207" i="1" l="1"/>
  <c r="B208" i="1"/>
  <c r="E206" i="1"/>
  <c r="D206" i="1"/>
  <c r="C208" i="1" l="1"/>
  <c r="B209" i="1"/>
  <c r="C209" i="1" s="1"/>
  <c r="D207" i="1"/>
  <c r="E207" i="1"/>
  <c r="D209" i="1" l="1"/>
  <c r="E209" i="1"/>
  <c r="E208" i="1"/>
  <c r="D208" i="1"/>
</calcChain>
</file>

<file path=xl/sharedStrings.xml><?xml version="1.0" encoding="utf-8"?>
<sst xmlns="http://schemas.openxmlformats.org/spreadsheetml/2006/main" count="237" uniqueCount="128">
  <si>
    <t>Ra =</t>
  </si>
  <si>
    <t>L =</t>
  </si>
  <si>
    <t>Da =</t>
  </si>
  <si>
    <t>Db =</t>
  </si>
  <si>
    <t>a =</t>
  </si>
  <si>
    <t>b =</t>
  </si>
  <si>
    <t>Rb =</t>
  </si>
  <si>
    <t>N</t>
  </si>
  <si>
    <t>m</t>
  </si>
  <si>
    <r>
      <t>r</t>
    </r>
    <r>
      <rPr>
        <sz val="10"/>
        <rFont val="Arial"/>
        <family val="2"/>
      </rPr>
      <t xml:space="preserve"> =</t>
    </r>
  </si>
  <si>
    <r>
      <t>W</t>
    </r>
    <r>
      <rPr>
        <sz val="10"/>
        <rFont val="Arial"/>
        <family val="2"/>
      </rPr>
      <t>m</t>
    </r>
  </si>
  <si>
    <t>x %</t>
  </si>
  <si>
    <t>Ra+Rb =</t>
  </si>
  <si>
    <t>Da+Db =</t>
  </si>
  <si>
    <t>K =</t>
  </si>
  <si>
    <t>Rar</t>
  </si>
  <si>
    <t>Rbr</t>
  </si>
  <si>
    <r>
      <t>R</t>
    </r>
    <r>
      <rPr>
        <sz val="8"/>
        <rFont val="Arial"/>
        <family val="2"/>
      </rPr>
      <t>ar máx</t>
    </r>
    <r>
      <rPr>
        <sz val="10"/>
        <rFont val="Arial"/>
        <family val="2"/>
      </rPr>
      <t xml:space="preserve"> + </t>
    </r>
    <r>
      <rPr>
        <b/>
        <sz val="10"/>
        <rFont val="Arial"/>
        <family val="2"/>
      </rPr>
      <t>R</t>
    </r>
    <r>
      <rPr>
        <sz val="8"/>
        <rFont val="Arial"/>
        <family val="2"/>
      </rPr>
      <t>brmáx</t>
    </r>
    <r>
      <rPr>
        <sz val="10"/>
        <rFont val="Arial"/>
        <family val="2"/>
      </rPr>
      <t xml:space="preserve"> =</t>
    </r>
  </si>
  <si>
    <t>W</t>
  </si>
  <si>
    <t>Ra</t>
  </si>
  <si>
    <t>Rabr</t>
  </si>
  <si>
    <t>a+b =</t>
  </si>
  <si>
    <t>x</t>
  </si>
  <si>
    <t>r</t>
  </si>
  <si>
    <r>
      <t>R</t>
    </r>
    <r>
      <rPr>
        <sz val="8"/>
        <rFont val="Arial"/>
        <family val="2"/>
      </rPr>
      <t>ar máx =</t>
    </r>
  </si>
  <si>
    <r>
      <t>R</t>
    </r>
    <r>
      <rPr>
        <b/>
        <sz val="8"/>
        <rFont val="Arial"/>
        <family val="2"/>
      </rPr>
      <t>b</t>
    </r>
    <r>
      <rPr>
        <sz val="8"/>
        <rFont val="Arial"/>
        <family val="2"/>
      </rPr>
      <t>r máx =</t>
    </r>
  </si>
  <si>
    <r>
      <t>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[</t>
    </r>
    <r>
      <rPr>
        <sz val="8"/>
        <rFont val="Arial"/>
        <family val="2"/>
      </rPr>
      <t xml:space="preserve">0 </t>
    </r>
    <r>
      <rPr>
        <sz val="10"/>
        <rFont val="Arial"/>
        <family val="2"/>
      </rPr>
      <t>/ 1]</t>
    </r>
  </si>
  <si>
    <r>
      <t>r</t>
    </r>
    <r>
      <rPr>
        <sz val="10"/>
        <rFont val="Arial"/>
        <family val="2"/>
      </rPr>
      <t>(x)</t>
    </r>
  </si>
  <si>
    <r>
      <t>R</t>
    </r>
    <r>
      <rPr>
        <b/>
        <sz val="8"/>
        <rFont val="Arial"/>
        <family val="2"/>
      </rPr>
      <t>ar</t>
    </r>
  </si>
  <si>
    <r>
      <t>R</t>
    </r>
    <r>
      <rPr>
        <b/>
        <sz val="8"/>
        <rFont val="Arial"/>
        <family val="2"/>
      </rPr>
      <t>a</t>
    </r>
  </si>
  <si>
    <t>ra =</t>
  </si>
  <si>
    <r>
      <t>ra [</t>
    </r>
    <r>
      <rPr>
        <sz val="8"/>
        <rFont val="Arial"/>
        <family val="2"/>
      </rPr>
      <t>0</t>
    </r>
    <r>
      <rPr>
        <sz val="10"/>
        <rFont val="Arial"/>
        <family val="2"/>
      </rPr>
      <t>/</t>
    </r>
    <r>
      <rPr>
        <sz val="8"/>
        <rFont val="Arial"/>
        <family val="2"/>
      </rPr>
      <t>1</t>
    </r>
    <r>
      <rPr>
        <sz val="10"/>
        <rFont val="Arial"/>
        <family val="2"/>
      </rPr>
      <t>] =</t>
    </r>
  </si>
  <si>
    <t>E1 =</t>
  </si>
  <si>
    <t>E2 =</t>
  </si>
  <si>
    <t>E3 =</t>
  </si>
  <si>
    <t>E4 =</t>
  </si>
  <si>
    <r>
      <t xml:space="preserve">a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  =</t>
    </r>
  </si>
  <si>
    <r>
      <t>ρ</t>
    </r>
    <r>
      <rPr>
        <b/>
        <i/>
        <sz val="8"/>
        <rFont val="Times New Roman"/>
        <family val="1"/>
      </rPr>
      <t>1</t>
    </r>
    <r>
      <rPr>
        <b/>
        <i/>
        <sz val="12"/>
        <rFont val="Times New Roman"/>
        <family val="1"/>
      </rPr>
      <t xml:space="preserve"> =</t>
    </r>
  </si>
  <si>
    <r>
      <t xml:space="preserve">[Ω 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</t>
    </r>
  </si>
  <si>
    <r>
      <t>[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</t>
    </r>
  </si>
  <si>
    <r>
      <t xml:space="preserve">l </t>
    </r>
    <r>
      <rPr>
        <sz val="12"/>
        <rFont val="Times New Roman"/>
        <family val="1"/>
      </rPr>
      <t>[o/</t>
    </r>
    <r>
      <rPr>
        <sz val="8"/>
        <rFont val="Times New Roman"/>
        <family val="1"/>
      </rPr>
      <t>1</t>
    </r>
    <r>
      <rPr>
        <sz val="12"/>
        <rFont val="Times New Roman"/>
        <family val="1"/>
      </rPr>
      <t>]</t>
    </r>
  </si>
  <si>
    <r>
      <t>ρ</t>
    </r>
    <r>
      <rPr>
        <b/>
        <i/>
        <sz val="8"/>
        <rFont val="Times New Roman"/>
        <family val="1"/>
      </rPr>
      <t>2</t>
    </r>
    <r>
      <rPr>
        <b/>
        <i/>
        <sz val="12"/>
        <rFont val="Times New Roman"/>
        <family val="1"/>
      </rPr>
      <t xml:space="preserve"> =</t>
    </r>
  </si>
  <si>
    <r>
      <t>ρ</t>
    </r>
    <r>
      <rPr>
        <b/>
        <i/>
        <sz val="8"/>
        <rFont val="Times New Roman"/>
        <family val="1"/>
      </rPr>
      <t>3</t>
    </r>
    <r>
      <rPr>
        <b/>
        <i/>
        <sz val="12"/>
        <rFont val="Times New Roman"/>
        <family val="1"/>
      </rPr>
      <t xml:space="preserve"> =</t>
    </r>
  </si>
  <si>
    <r>
      <t>ρ</t>
    </r>
    <r>
      <rPr>
        <b/>
        <i/>
        <sz val="8"/>
        <rFont val="Times New Roman"/>
        <family val="1"/>
      </rPr>
      <t>4</t>
    </r>
    <r>
      <rPr>
        <b/>
        <i/>
        <sz val="12"/>
        <rFont val="Times New Roman"/>
        <family val="1"/>
      </rPr>
      <t xml:space="preserve"> =</t>
    </r>
  </si>
  <si>
    <r>
      <t>l</t>
    </r>
    <r>
      <rPr>
        <b/>
        <i/>
        <sz val="8"/>
        <rFont val="Times New Roman"/>
        <family val="1"/>
      </rPr>
      <t>eq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</t>
    </r>
  </si>
  <si>
    <r>
      <t>S</t>
    </r>
    <r>
      <rPr>
        <b/>
        <i/>
        <sz val="8"/>
        <rFont val="Times New Roman"/>
        <family val="1"/>
      </rPr>
      <t>T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m2</t>
    </r>
    <r>
      <rPr>
        <sz val="12"/>
        <rFont val="Times New Roman"/>
        <family val="1"/>
      </rPr>
      <t>]</t>
    </r>
  </si>
  <si>
    <r>
      <t>r</t>
    </r>
    <r>
      <rPr>
        <b/>
        <i/>
        <sz val="8"/>
        <rFont val="Times New Roman"/>
        <family val="1"/>
      </rPr>
      <t xml:space="preserve">eq1           </t>
    </r>
    <r>
      <rPr>
        <sz val="12"/>
        <rFont val="Times New Roman"/>
        <family val="1"/>
      </rPr>
      <t>[</t>
    </r>
    <r>
      <rPr>
        <sz val="12"/>
        <rFont val="Arial"/>
        <family val="2"/>
      </rPr>
      <t xml:space="preserve">Ω 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</t>
    </r>
  </si>
  <si>
    <r>
      <t>φ</t>
    </r>
    <r>
      <rPr>
        <b/>
        <i/>
        <sz val="8"/>
        <rFont val="Times New Roman"/>
        <family val="1"/>
      </rPr>
      <t xml:space="preserve">1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rad</t>
    </r>
    <r>
      <rPr>
        <sz val="12"/>
        <rFont val="Times New Roman"/>
        <family val="1"/>
      </rPr>
      <t>]</t>
    </r>
  </si>
  <si>
    <r>
      <t>S</t>
    </r>
    <r>
      <rPr>
        <b/>
        <i/>
        <sz val="8"/>
        <rFont val="Times New Roman"/>
        <family val="1"/>
      </rPr>
      <t xml:space="preserve">1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</t>
    </r>
    <r>
      <rPr>
        <i/>
        <sz val="8"/>
        <rFont val="Times New Roman"/>
        <family val="1"/>
      </rPr>
      <t>2</t>
    </r>
    <r>
      <rPr>
        <sz val="12"/>
        <rFont val="Times New Roman"/>
        <family val="1"/>
      </rPr>
      <t>]</t>
    </r>
  </si>
  <si>
    <r>
      <t>S</t>
    </r>
    <r>
      <rPr>
        <b/>
        <i/>
        <sz val="8"/>
        <rFont val="Times New Roman"/>
        <family val="1"/>
      </rPr>
      <t xml:space="preserve">2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</t>
    </r>
    <r>
      <rPr>
        <i/>
        <sz val="8"/>
        <rFont val="Times New Roman"/>
        <family val="1"/>
      </rPr>
      <t>2</t>
    </r>
    <r>
      <rPr>
        <sz val="12"/>
        <rFont val="Times New Roman"/>
        <family val="1"/>
      </rPr>
      <t>]</t>
    </r>
  </si>
  <si>
    <r>
      <t>r</t>
    </r>
    <r>
      <rPr>
        <b/>
        <i/>
        <sz val="8"/>
        <rFont val="Times New Roman"/>
        <family val="1"/>
      </rPr>
      <t xml:space="preserve">eq2           </t>
    </r>
    <r>
      <rPr>
        <sz val="12"/>
        <rFont val="Times New Roman"/>
        <family val="1"/>
      </rPr>
      <t>[</t>
    </r>
    <r>
      <rPr>
        <sz val="12"/>
        <rFont val="Arial"/>
        <family val="2"/>
      </rPr>
      <t xml:space="preserve">Ω 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</t>
    </r>
  </si>
  <si>
    <r>
      <t>φ</t>
    </r>
    <r>
      <rPr>
        <b/>
        <i/>
        <sz val="8"/>
        <rFont val="Times New Roman"/>
        <family val="1"/>
      </rPr>
      <t xml:space="preserve">2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rad</t>
    </r>
    <r>
      <rPr>
        <sz val="12"/>
        <rFont val="Times New Roman"/>
        <family val="1"/>
      </rPr>
      <t>]</t>
    </r>
  </si>
  <si>
    <r>
      <t>S</t>
    </r>
    <r>
      <rPr>
        <b/>
        <i/>
        <sz val="8"/>
        <rFont val="Times New Roman"/>
        <family val="1"/>
      </rPr>
      <t xml:space="preserve">3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</t>
    </r>
    <r>
      <rPr>
        <i/>
        <sz val="8"/>
        <rFont val="Times New Roman"/>
        <family val="1"/>
      </rPr>
      <t>2</t>
    </r>
    <r>
      <rPr>
        <sz val="12"/>
        <rFont val="Times New Roman"/>
        <family val="1"/>
      </rPr>
      <t>]</t>
    </r>
  </si>
  <si>
    <r>
      <t>r</t>
    </r>
    <r>
      <rPr>
        <b/>
        <i/>
        <sz val="8"/>
        <rFont val="Times New Roman"/>
        <family val="1"/>
      </rPr>
      <t xml:space="preserve">eq3           </t>
    </r>
    <r>
      <rPr>
        <sz val="12"/>
        <rFont val="Times New Roman"/>
        <family val="1"/>
      </rPr>
      <t>[</t>
    </r>
    <r>
      <rPr>
        <sz val="12"/>
        <rFont val="Arial"/>
        <family val="2"/>
      </rPr>
      <t xml:space="preserve">Ω </t>
    </r>
    <r>
      <rPr>
        <i/>
        <sz val="12"/>
        <rFont val="Times New Roman"/>
        <family val="1"/>
      </rPr>
      <t>m</t>
    </r>
    <r>
      <rPr>
        <sz val="12"/>
        <rFont val="Times New Roman"/>
        <family val="1"/>
      </rPr>
      <t>]</t>
    </r>
  </si>
  <si>
    <r>
      <t>φ</t>
    </r>
    <r>
      <rPr>
        <b/>
        <i/>
        <sz val="8"/>
        <rFont val="Times New Roman"/>
        <family val="1"/>
      </rPr>
      <t xml:space="preserve">3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rad</t>
    </r>
    <r>
      <rPr>
        <sz val="12"/>
        <rFont val="Times New Roman"/>
        <family val="1"/>
      </rPr>
      <t>]</t>
    </r>
  </si>
  <si>
    <r>
      <t>S</t>
    </r>
    <r>
      <rPr>
        <b/>
        <i/>
        <sz val="8"/>
        <rFont val="Times New Roman"/>
        <family val="1"/>
      </rPr>
      <t xml:space="preserve">4               </t>
    </r>
    <r>
      <rPr>
        <sz val="12"/>
        <rFont val="Times New Roman"/>
        <family val="1"/>
      </rPr>
      <t>[</t>
    </r>
    <r>
      <rPr>
        <i/>
        <sz val="12"/>
        <rFont val="Times New Roman"/>
        <family val="1"/>
      </rPr>
      <t>m</t>
    </r>
    <r>
      <rPr>
        <i/>
        <sz val="8"/>
        <rFont val="Times New Roman"/>
        <family val="1"/>
      </rPr>
      <t>2</t>
    </r>
    <r>
      <rPr>
        <sz val="12"/>
        <rFont val="Times New Roman"/>
        <family val="1"/>
      </rPr>
      <t>]</t>
    </r>
  </si>
  <si>
    <r>
      <t xml:space="preserve">l </t>
    </r>
    <r>
      <rPr>
        <sz val="12"/>
        <color indexed="12"/>
        <rFont val="Times New Roman"/>
        <family val="1"/>
      </rPr>
      <t>[</t>
    </r>
    <r>
      <rPr>
        <i/>
        <sz val="12"/>
        <color indexed="12"/>
        <rFont val="Times New Roman"/>
        <family val="1"/>
      </rPr>
      <t>m</t>
    </r>
    <r>
      <rPr>
        <sz val="12"/>
        <color indexed="12"/>
        <rFont val="Times New Roman"/>
        <family val="1"/>
      </rPr>
      <t>]</t>
    </r>
  </si>
  <si>
    <r>
      <t>r</t>
    </r>
    <r>
      <rPr>
        <b/>
        <i/>
        <sz val="8"/>
        <color indexed="10"/>
        <rFont val="Times New Roman"/>
        <family val="1"/>
      </rPr>
      <t>eq</t>
    </r>
    <r>
      <rPr>
        <b/>
        <i/>
        <sz val="12"/>
        <color indexed="10"/>
        <rFont val="Times New Roman"/>
        <family val="1"/>
      </rPr>
      <t xml:space="preserve"> = </t>
    </r>
    <r>
      <rPr>
        <b/>
        <i/>
        <sz val="8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>[</t>
    </r>
    <r>
      <rPr>
        <sz val="12"/>
        <color indexed="10"/>
        <rFont val="Arial"/>
        <family val="2"/>
      </rPr>
      <t xml:space="preserve">Ω </t>
    </r>
    <r>
      <rPr>
        <i/>
        <sz val="12"/>
        <color indexed="10"/>
        <rFont val="Times New Roman"/>
        <family val="1"/>
      </rPr>
      <t>m</t>
    </r>
    <r>
      <rPr>
        <sz val="12"/>
        <color indexed="10"/>
        <rFont val="Times New Roman"/>
        <family val="1"/>
      </rPr>
      <t>]</t>
    </r>
  </si>
  <si>
    <r>
      <t>r</t>
    </r>
    <r>
      <rPr>
        <b/>
        <i/>
        <sz val="8"/>
        <color indexed="10"/>
        <rFont val="Times New Roman"/>
        <family val="1"/>
      </rPr>
      <t>Ei</t>
    </r>
    <r>
      <rPr>
        <b/>
        <i/>
        <sz val="12"/>
        <color indexed="10"/>
        <rFont val="Times New Roman"/>
        <family val="1"/>
      </rPr>
      <t xml:space="preserve"> = </t>
    </r>
    <r>
      <rPr>
        <b/>
        <i/>
        <sz val="8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>[</t>
    </r>
    <r>
      <rPr>
        <sz val="12"/>
        <color indexed="10"/>
        <rFont val="Arial"/>
        <family val="2"/>
      </rPr>
      <t xml:space="preserve">Ω </t>
    </r>
    <r>
      <rPr>
        <i/>
        <sz val="12"/>
        <color indexed="10"/>
        <rFont val="Times New Roman"/>
        <family val="1"/>
      </rPr>
      <t>m</t>
    </r>
    <r>
      <rPr>
        <sz val="12"/>
        <color indexed="10"/>
        <rFont val="Times New Roman"/>
        <family val="1"/>
      </rPr>
      <t>]</t>
    </r>
  </si>
  <si>
    <r>
      <t>→</t>
    </r>
    <r>
      <rPr>
        <i/>
        <sz val="18"/>
        <rFont val="Arial"/>
        <family val="2"/>
      </rPr>
      <t>∞</t>
    </r>
  </si>
  <si>
    <t>[m]</t>
  </si>
  <si>
    <t>Na =</t>
  </si>
  <si>
    <t>Nb =</t>
  </si>
  <si>
    <t>n =</t>
  </si>
  <si>
    <t>h =</t>
  </si>
  <si>
    <t>[Ω m]</t>
  </si>
  <si>
    <t>l =</t>
  </si>
  <si>
    <t>d =</t>
  </si>
  <si>
    <t>[Ω]</t>
  </si>
  <si>
    <t>Resistencia varillas y mallas primera zona de difusión:</t>
  </si>
  <si>
    <t>Resistencia varillas y mallas segunda zona de difusión:</t>
  </si>
  <si>
    <t>Resistencia total primera y segunda zona de difusión:</t>
  </si>
  <si>
    <t>Resistencia malla superficial sin varillas (según D'Alambert):</t>
  </si>
  <si>
    <t>Diámetro semiesfera equivalente de igual resistencia:</t>
  </si>
  <si>
    <r>
      <t xml:space="preserve">Resistencia malla enterrada a </t>
    </r>
    <r>
      <rPr>
        <b/>
        <i/>
        <sz val="12"/>
        <rFont val="Times New Roman"/>
        <family val="1"/>
      </rPr>
      <t>h</t>
    </r>
    <r>
      <rPr>
        <sz val="10"/>
        <rFont val="Arial"/>
        <family val="2"/>
      </rPr>
      <t xml:space="preserve"> [m], sin varillas:</t>
    </r>
  </si>
  <si>
    <t>[mm]    =</t>
  </si>
  <si>
    <t>Resistencia de la malla a profundidad h con varillas:</t>
  </si>
  <si>
    <t>Diámetro geométrico circunferencia de igual perímetro:</t>
  </si>
  <si>
    <t>Diámetro esfera equivalente de igual resistencia con varillas incorporadas:</t>
  </si>
  <si>
    <r>
      <t xml:space="preserve">Resistencia a tierra cilindro de diámetro </t>
    </r>
    <r>
      <rPr>
        <i/>
        <sz val="12"/>
        <rFont val="Times New Roman"/>
        <family val="1"/>
      </rPr>
      <t>D pv</t>
    </r>
    <r>
      <rPr>
        <sz val="10"/>
        <rFont val="Arial"/>
        <family val="2"/>
      </rPr>
      <t xml:space="preserve">, de largo </t>
    </r>
    <r>
      <rPr>
        <i/>
        <sz val="12"/>
        <rFont val="Times New Roman"/>
        <family val="1"/>
      </rPr>
      <t>l</t>
    </r>
    <r>
      <rPr>
        <sz val="10"/>
        <rFont val="Arial"/>
        <family val="2"/>
      </rPr>
      <t>:</t>
    </r>
  </si>
  <si>
    <t>Diámatro semiesfera equivalente de igual resistencia:</t>
  </si>
  <si>
    <r>
      <t xml:space="preserve">Resistencia a tierra a la profundidad </t>
    </r>
    <r>
      <rPr>
        <i/>
        <sz val="12"/>
        <rFont val="Times New Roman"/>
        <family val="1"/>
      </rPr>
      <t>h</t>
    </r>
    <r>
      <rPr>
        <sz val="10"/>
        <rFont val="Arial"/>
        <family val="2"/>
      </rPr>
      <t>:</t>
    </r>
  </si>
  <si>
    <t>l/D</t>
  </si>
  <si>
    <r>
      <t xml:space="preserve">R </t>
    </r>
    <r>
      <rPr>
        <sz val="8"/>
        <rFont val="Times New Roman"/>
        <family val="1"/>
      </rPr>
      <t>(1/100)</t>
    </r>
  </si>
  <si>
    <r>
      <t>L</t>
    </r>
    <r>
      <rPr>
        <b/>
        <i/>
        <sz val="8"/>
        <rFont val="Times New Roman"/>
        <family val="1"/>
      </rPr>
      <t>a</t>
    </r>
    <r>
      <rPr>
        <b/>
        <i/>
        <sz val="12"/>
        <rFont val="Times New Roman"/>
        <family val="1"/>
      </rPr>
      <t>/</t>
    </r>
    <r>
      <rPr>
        <b/>
        <i/>
        <sz val="14"/>
        <rFont val="Times New Roman"/>
        <family val="1"/>
      </rPr>
      <t>L</t>
    </r>
  </si>
  <si>
    <r>
      <t>D</t>
    </r>
    <r>
      <rPr>
        <b/>
        <i/>
        <sz val="8"/>
        <rFont val="Times New Roman"/>
        <family val="1"/>
      </rPr>
      <t>a</t>
    </r>
    <r>
      <rPr>
        <b/>
        <i/>
        <sz val="12"/>
        <rFont val="Times New Roman"/>
        <family val="1"/>
      </rPr>
      <t>/L</t>
    </r>
  </si>
  <si>
    <t>mm</t>
  </si>
  <si>
    <t>A =</t>
  </si>
  <si>
    <t xml:space="preserve">Cuadrículas: </t>
  </si>
  <si>
    <t xml:space="preserve">Largo malla: </t>
  </si>
  <si>
    <t xml:space="preserve">Ancho malla: </t>
  </si>
  <si>
    <t xml:space="preserve">Profundidad: </t>
  </si>
  <si>
    <t xml:space="preserve">Número varillas: </t>
  </si>
  <si>
    <t xml:space="preserve">Longitud varillas: </t>
  </si>
  <si>
    <t xml:space="preserve">Diámetro varillas: </t>
  </si>
  <si>
    <t xml:space="preserve">Resistividad: </t>
  </si>
  <si>
    <r>
      <t>r</t>
    </r>
    <r>
      <rPr>
        <b/>
        <i/>
        <sz val="10"/>
        <rFont val="Times New Roman"/>
        <family val="1"/>
      </rPr>
      <t xml:space="preserve"> =</t>
    </r>
  </si>
  <si>
    <r>
      <t>W</t>
    </r>
    <r>
      <rPr>
        <i/>
        <sz val="10"/>
        <rFont val="Arial"/>
        <family val="2"/>
      </rPr>
      <t>m</t>
    </r>
  </si>
  <si>
    <t>B =</t>
  </si>
  <si>
    <r>
      <t>N</t>
    </r>
    <r>
      <rPr>
        <i/>
        <sz val="8"/>
        <rFont val="Times New Roman"/>
        <family val="1"/>
      </rPr>
      <t>B</t>
    </r>
    <r>
      <rPr>
        <b/>
        <i/>
        <sz val="10"/>
        <rFont val="Times New Roman"/>
        <family val="1"/>
      </rPr>
      <t xml:space="preserve"> =</t>
    </r>
  </si>
  <si>
    <r>
      <t>N</t>
    </r>
    <r>
      <rPr>
        <i/>
        <sz val="8"/>
        <rFont val="Times New Roman"/>
        <family val="1"/>
      </rPr>
      <t>A</t>
    </r>
    <r>
      <rPr>
        <b/>
        <i/>
        <sz val="10"/>
        <rFont val="Times New Roman"/>
        <family val="1"/>
      </rPr>
      <t xml:space="preserve"> =</t>
    </r>
  </si>
  <si>
    <t>Diámetro semiesfera equivalente malla:</t>
  </si>
  <si>
    <t>Resistencia a tierra de una varilla sola:</t>
  </si>
  <si>
    <t>rd</t>
  </si>
  <si>
    <r>
      <t xml:space="preserve">Ángulo de disipación </t>
    </r>
    <r>
      <rPr>
        <b/>
        <sz val="10"/>
        <rFont val="GreekS"/>
      </rPr>
      <t>a</t>
    </r>
    <r>
      <rPr>
        <sz val="10"/>
        <rFont val="Arial"/>
        <family val="2"/>
      </rPr>
      <t>:</t>
    </r>
  </si>
  <si>
    <r>
      <t xml:space="preserve">Diámetro virtual exterior </t>
    </r>
    <r>
      <rPr>
        <b/>
        <i/>
        <sz val="12"/>
        <rFont val="Times New Roman"/>
        <family val="1"/>
      </rPr>
      <t>D</t>
    </r>
    <r>
      <rPr>
        <i/>
        <sz val="8"/>
        <rFont val="Times New Roman"/>
        <family val="1"/>
      </rPr>
      <t>ex</t>
    </r>
    <r>
      <rPr>
        <sz val="10"/>
        <rFont val="Arial"/>
        <family val="2"/>
      </rPr>
      <t>:</t>
    </r>
  </si>
  <si>
    <r>
      <t xml:space="preserve">Alcance </t>
    </r>
    <r>
      <rPr>
        <b/>
        <i/>
        <sz val="12"/>
        <rFont val="Times New Roman"/>
        <family val="1"/>
      </rPr>
      <t>a</t>
    </r>
    <r>
      <rPr>
        <sz val="10"/>
        <rFont val="Arial"/>
        <family val="2"/>
      </rPr>
      <t xml:space="preserve"> de la disipación varillas:</t>
    </r>
  </si>
  <si>
    <t>Diámetro medio circunferencia perimetral polígono:</t>
  </si>
  <si>
    <r>
      <t xml:space="preserve">Resistencia a tierra parcial exterior varillas </t>
    </r>
    <r>
      <rPr>
        <b/>
        <i/>
        <sz val="12"/>
        <rFont val="Times New Roman"/>
        <family val="1"/>
      </rPr>
      <t>R</t>
    </r>
    <r>
      <rPr>
        <i/>
        <sz val="8"/>
        <rFont val="Times New Roman"/>
        <family val="1"/>
      </rPr>
      <t>1v</t>
    </r>
    <r>
      <rPr>
        <sz val="10"/>
        <rFont val="Arial"/>
        <family val="2"/>
      </rPr>
      <t>:</t>
    </r>
  </si>
  <si>
    <r>
      <t xml:space="preserve">Resistencia parcial interior malla </t>
    </r>
    <r>
      <rPr>
        <b/>
        <i/>
        <sz val="12"/>
        <rFont val="Times New Roman"/>
        <family val="1"/>
      </rPr>
      <t>R</t>
    </r>
    <r>
      <rPr>
        <i/>
        <sz val="8"/>
        <rFont val="Times New Roman"/>
        <family val="1"/>
      </rPr>
      <t>1m</t>
    </r>
    <r>
      <rPr>
        <sz val="10"/>
        <rFont val="Arial"/>
        <family val="2"/>
      </rPr>
      <t>:</t>
    </r>
  </si>
  <si>
    <r>
      <t xml:space="preserve">Resistencia parcial cercana </t>
    </r>
    <r>
      <rPr>
        <b/>
        <i/>
        <sz val="12"/>
        <rFont val="Times New Roman"/>
        <family val="1"/>
      </rPr>
      <t>R</t>
    </r>
    <r>
      <rPr>
        <i/>
        <sz val="8"/>
        <rFont val="Times New Roman"/>
        <family val="1"/>
      </rPr>
      <t>1</t>
    </r>
    <r>
      <rPr>
        <sz val="10"/>
        <rFont val="Arial"/>
        <family val="2"/>
      </rPr>
      <t xml:space="preserve"> conjunto malla-varillas:</t>
    </r>
  </si>
  <si>
    <t>Datos físicos malla de tierra:</t>
  </si>
  <si>
    <r>
      <t xml:space="preserve">Resistencia parcial exterior </t>
    </r>
    <r>
      <rPr>
        <b/>
        <i/>
        <sz val="12"/>
        <rFont val="Times New Roman"/>
        <family val="1"/>
      </rPr>
      <t>R</t>
    </r>
    <r>
      <rPr>
        <i/>
        <sz val="8"/>
        <rFont val="Times New Roman"/>
        <family val="1"/>
      </rPr>
      <t>2</t>
    </r>
    <r>
      <rPr>
        <sz val="10"/>
        <rFont val="Arial"/>
        <family val="2"/>
      </rPr>
      <t>:</t>
    </r>
  </si>
  <si>
    <t>Fórmula de D'Alambert aplicada a la configuración reticulada:</t>
  </si>
  <si>
    <r>
      <t xml:space="preserve">Resistencia a tierra total </t>
    </r>
    <r>
      <rPr>
        <b/>
        <i/>
        <sz val="12"/>
        <rFont val="Times New Roman"/>
        <family val="1"/>
      </rPr>
      <t>R</t>
    </r>
    <r>
      <rPr>
        <i/>
        <sz val="8"/>
        <rFont val="Times New Roman"/>
        <family val="1"/>
      </rPr>
      <t>mv</t>
    </r>
    <r>
      <rPr>
        <sz val="10"/>
        <rFont val="Arial"/>
        <family val="2"/>
      </rPr>
      <t xml:space="preserve"> de la configuración enterrada superficiamente:</t>
    </r>
  </si>
  <si>
    <r>
      <t xml:space="preserve">Diámetro </t>
    </r>
    <r>
      <rPr>
        <b/>
        <i/>
        <sz val="12"/>
        <rFont val="Times New Roman"/>
        <family val="1"/>
      </rPr>
      <t>D</t>
    </r>
    <r>
      <rPr>
        <i/>
        <sz val="8"/>
        <rFont val="Times New Roman"/>
        <family val="1"/>
      </rPr>
      <t>mv</t>
    </r>
    <r>
      <rPr>
        <sz val="10"/>
        <rFont val="Arial"/>
        <family val="2"/>
      </rPr>
      <t xml:space="preserve"> de la semiesfera equivalente:</t>
    </r>
  </si>
  <si>
    <r>
      <t xml:space="preserve">Resistencia a tierra </t>
    </r>
    <r>
      <rPr>
        <b/>
        <i/>
        <sz val="12"/>
        <rFont val="Times New Roman"/>
        <family val="1"/>
      </rPr>
      <t>R</t>
    </r>
    <r>
      <rPr>
        <i/>
        <sz val="8"/>
        <rFont val="Times New Roman"/>
        <family val="1"/>
      </rPr>
      <t>mvh</t>
    </r>
    <r>
      <rPr>
        <sz val="10"/>
        <rFont val="Arial"/>
        <family val="2"/>
      </rPr>
      <t xml:space="preserve"> de la configuración enterrada a la profundid </t>
    </r>
    <r>
      <rPr>
        <b/>
        <i/>
        <sz val="12"/>
        <rFont val="Arial"/>
        <family val="2"/>
      </rPr>
      <t>h</t>
    </r>
    <r>
      <rPr>
        <sz val="10"/>
        <rFont val="Arial"/>
        <family val="2"/>
      </rPr>
      <t>:</t>
    </r>
  </si>
  <si>
    <t>ra  + rb  =</t>
  </si>
  <si>
    <r>
      <rPr>
        <b/>
        <sz val="8"/>
        <rFont val="GreekC"/>
      </rPr>
      <t>r</t>
    </r>
    <r>
      <rPr>
        <b/>
        <i/>
        <sz val="8"/>
        <rFont val="Times New Roman"/>
        <family val="1"/>
      </rPr>
      <t xml:space="preserve">  =</t>
    </r>
  </si>
  <si>
    <t>ra</t>
  </si>
  <si>
    <r>
      <t>[</t>
    </r>
    <r>
      <rPr>
        <sz val="8"/>
        <rFont val="Times New Roman"/>
        <family val="1"/>
      </rPr>
      <t>Ω</t>
    </r>
    <r>
      <rPr>
        <sz val="8"/>
        <rFont val="Arial"/>
        <family val="2"/>
      </rPr>
      <t>]</t>
    </r>
  </si>
  <si>
    <t>a  =</t>
  </si>
  <si>
    <t>b  =</t>
  </si>
  <si>
    <t>Da  + Db  =</t>
  </si>
  <si>
    <t>Rb</t>
  </si>
  <si>
    <r>
      <rPr>
        <sz val="10"/>
        <rFont val="Calibri"/>
        <family val="2"/>
      </rPr>
      <t>Ω</t>
    </r>
    <r>
      <rPr>
        <sz val="11"/>
        <rFont val="Calibri"/>
        <family val="2"/>
      </rPr>
      <t>m</t>
    </r>
  </si>
  <si>
    <r>
      <t>[</t>
    </r>
    <r>
      <rPr>
        <sz val="8"/>
        <rFont val="Symbol"/>
        <family val="1"/>
        <charset val="2"/>
      </rPr>
      <t>W</t>
    </r>
    <r>
      <rPr>
        <sz val="8"/>
        <rFont val="Arial"/>
        <family val="2"/>
      </rPr>
      <t>m]</t>
    </r>
  </si>
  <si>
    <r>
      <t>r</t>
    </r>
    <r>
      <rPr>
        <i/>
        <sz val="12"/>
        <rFont val="Times New Roman"/>
        <family val="1"/>
      </rPr>
      <t xml:space="preserve">o </t>
    </r>
    <r>
      <rPr>
        <sz val="12"/>
        <rFont val="Times New Roman"/>
        <family val="1"/>
      </rPr>
      <t>[0/1]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</si>
</sst>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0.0000"/>
    <numFmt numFmtId="167" formatCode="#,##0.0"/>
    <numFmt numFmtId="168" formatCode="#,##0.000"/>
    <numFmt numFmtId="169" formatCode="#,##0.0000"/>
    <numFmt numFmtId="170" formatCode="0.00000"/>
  </numFmts>
  <fonts count="46" x14ac:knownFonts="1"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sz val="10"/>
      <name val="GreekC"/>
    </font>
    <font>
      <sz val="10"/>
      <name val="Arial"/>
      <family val="2"/>
    </font>
    <font>
      <b/>
      <sz val="10"/>
      <name val="GreekC"/>
    </font>
    <font>
      <i/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16"/>
      <name val="Arial"/>
      <family val="2"/>
    </font>
    <font>
      <b/>
      <i/>
      <sz val="12"/>
      <name val="Symbol"/>
      <family val="1"/>
      <charset val="2"/>
    </font>
    <font>
      <sz val="12"/>
      <name val="Arial"/>
      <family val="2"/>
    </font>
    <font>
      <b/>
      <sz val="12"/>
      <name val="Arial"/>
      <family val="2"/>
    </font>
    <font>
      <i/>
      <sz val="8"/>
      <name val="Times New Roman"/>
      <family val="1"/>
    </font>
    <font>
      <sz val="10"/>
      <name val="Arial"/>
      <family val="2"/>
    </font>
    <font>
      <b/>
      <i/>
      <sz val="12"/>
      <color indexed="12"/>
      <name val="Times New Roman"/>
      <family val="1"/>
    </font>
    <font>
      <sz val="12"/>
      <color indexed="12"/>
      <name val="Times New Roman"/>
      <family val="1"/>
    </font>
    <font>
      <i/>
      <sz val="12"/>
      <color indexed="12"/>
      <name val="Times New Roman"/>
      <family val="1"/>
    </font>
    <font>
      <sz val="10"/>
      <color indexed="12"/>
      <name val="Arial"/>
      <family val="2"/>
    </font>
    <font>
      <b/>
      <i/>
      <sz val="12"/>
      <color indexed="10"/>
      <name val="Symbol"/>
      <family val="1"/>
      <charset val="2"/>
    </font>
    <font>
      <b/>
      <i/>
      <sz val="8"/>
      <color indexed="10"/>
      <name val="Times New Roman"/>
      <family val="1"/>
    </font>
    <font>
      <b/>
      <i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Arial"/>
      <family val="2"/>
    </font>
    <font>
      <i/>
      <sz val="12"/>
      <color indexed="10"/>
      <name val="Times New Roman"/>
      <family val="1"/>
    </font>
    <font>
      <sz val="18"/>
      <name val="Arial"/>
      <family val="2"/>
    </font>
    <font>
      <i/>
      <sz val="18"/>
      <name val="Arial"/>
      <family val="2"/>
    </font>
    <font>
      <i/>
      <sz val="10"/>
      <name val="Times New Roman"/>
      <family val="1"/>
    </font>
    <font>
      <b/>
      <sz val="10"/>
      <color indexed="10"/>
      <name val="Arial"/>
      <family val="2"/>
    </font>
    <font>
      <b/>
      <i/>
      <sz val="14"/>
      <name val="Times New Roman"/>
      <family val="1"/>
    </font>
    <font>
      <b/>
      <sz val="10"/>
      <name val="GreekS"/>
    </font>
    <font>
      <b/>
      <i/>
      <sz val="12"/>
      <name val="Arial"/>
      <family val="2"/>
    </font>
    <font>
      <b/>
      <sz val="8"/>
      <name val="GreekC"/>
    </font>
    <font>
      <sz val="10"/>
      <name val="Calibri"/>
      <family val="2"/>
    </font>
    <font>
      <sz val="11"/>
      <name val="Calibri"/>
      <family val="2"/>
    </font>
    <font>
      <sz val="8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/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vertical="center"/>
    </xf>
    <xf numFmtId="0" fontId="2" fillId="0" borderId="0" xfId="0" applyFon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2" fillId="0" borderId="0" xfId="0" applyFont="1" applyBorder="1"/>
    <xf numFmtId="3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 vertical="center"/>
    </xf>
    <xf numFmtId="0" fontId="2" fillId="0" borderId="14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24" fillId="0" borderId="4" xfId="0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66" fontId="24" fillId="0" borderId="18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1" fontId="24" fillId="0" borderId="18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vertical="center"/>
    </xf>
    <xf numFmtId="1" fontId="5" fillId="0" borderId="0" xfId="0" applyNumberFormat="1" applyFont="1" applyAlignment="1">
      <alignment horizontal="right" vertical="center"/>
    </xf>
    <xf numFmtId="0" fontId="11" fillId="0" borderId="0" xfId="0" applyFont="1"/>
    <xf numFmtId="164" fontId="11" fillId="0" borderId="0" xfId="0" applyNumberFormat="1" applyFont="1"/>
    <xf numFmtId="4" fontId="0" fillId="0" borderId="0" xfId="0" applyNumberFormat="1" applyAlignment="1">
      <alignment horizontal="center"/>
    </xf>
    <xf numFmtId="0" fontId="3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2" fontId="13" fillId="0" borderId="0" xfId="0" applyNumberFormat="1" applyFont="1"/>
    <xf numFmtId="2" fontId="38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23" xfId="0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2" xfId="0" applyFill="1" applyBorder="1"/>
    <xf numFmtId="0" fontId="0" fillId="0" borderId="0" xfId="0" applyFill="1" applyBorder="1"/>
    <xf numFmtId="0" fontId="0" fillId="0" borderId="23" xfId="0" applyFill="1" applyBorder="1"/>
    <xf numFmtId="1" fontId="0" fillId="0" borderId="0" xfId="0" applyNumberFormat="1" applyFill="1" applyBorder="1" applyAlignment="1">
      <alignment horizontal="center"/>
    </xf>
    <xf numFmtId="0" fontId="5" fillId="0" borderId="23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/>
    </xf>
    <xf numFmtId="0" fontId="11" fillId="0" borderId="19" xfId="0" applyFont="1" applyBorder="1"/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3" xfId="0" applyFont="1" applyBorder="1"/>
    <xf numFmtId="0" fontId="0" fillId="0" borderId="25" xfId="0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Border="1"/>
    <xf numFmtId="0" fontId="5" fillId="0" borderId="25" xfId="0" applyFont="1" applyBorder="1" applyAlignment="1">
      <alignment vertical="center"/>
    </xf>
    <xf numFmtId="0" fontId="0" fillId="0" borderId="19" xfId="0" applyBorder="1" applyAlignment="1">
      <alignment horizontal="left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1" fillId="0" borderId="0" xfId="0" applyFont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0" fontId="0" fillId="0" borderId="17" xfId="0" applyBorder="1"/>
    <xf numFmtId="0" fontId="0" fillId="0" borderId="26" xfId="0" applyBorder="1"/>
    <xf numFmtId="0" fontId="0" fillId="0" borderId="27" xfId="0" applyBorder="1"/>
    <xf numFmtId="0" fontId="0" fillId="0" borderId="4" xfId="0" applyFill="1" applyBorder="1"/>
    <xf numFmtId="0" fontId="0" fillId="0" borderId="5" xfId="0" applyFill="1" applyBorder="1"/>
    <xf numFmtId="0" fontId="5" fillId="0" borderId="5" xfId="0" applyFont="1" applyFill="1" applyBorder="1" applyAlignment="1">
      <alignment vertical="center"/>
    </xf>
    <xf numFmtId="0" fontId="0" fillId="0" borderId="6" xfId="0" applyFill="1" applyBorder="1"/>
    <xf numFmtId="0" fontId="0" fillId="0" borderId="18" xfId="0" applyFill="1" applyBorder="1"/>
    <xf numFmtId="0" fontId="0" fillId="0" borderId="7" xfId="0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43" fillId="0" borderId="0" xfId="0" applyFont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Resistencia a tierra de esferas soterradas</a:t>
            </a:r>
          </a:p>
        </c:rich>
      </c:tx>
      <c:layout>
        <c:manualLayout>
          <c:xMode val="edge"/>
          <c:yMode val="edge"/>
          <c:x val="0.24339823008849557"/>
          <c:y val="2.8806584362139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11187584796103"/>
          <c:y val="0.14078712601869647"/>
          <c:w val="0.82819355194227751"/>
          <c:h val="0.69772046210760164"/>
        </c:manualLayout>
      </c:layout>
      <c:scatterChart>
        <c:scatterStyle val="smoothMarker"/>
        <c:varyColors val="0"/>
        <c:ser>
          <c:idx val="0"/>
          <c:order val="0"/>
          <c:tx>
            <c:v>Da  =  10,0 [m]</c:v>
          </c:tx>
          <c:spPr>
            <a:ln w="19050">
              <a:solidFill>
                <a:srgbClr val="00B0F0"/>
              </a:solidFill>
              <a:prstDash val="lgDash"/>
            </a:ln>
          </c:spPr>
          <c:marker>
            <c:symbol val="none"/>
          </c:marker>
          <c:xVal>
            <c:numRef>
              <c:f>'RT esfera soterrada'!$C$9:$C$209</c:f>
              <c:numCache>
                <c:formatCode>#,##0.0</c:formatCode>
                <c:ptCount val="201"/>
                <c:pt idx="0">
                  <c:v>0</c:v>
                </c:pt>
                <c:pt idx="1">
                  <c:v>1.4000000000000001</c:v>
                </c:pt>
                <c:pt idx="2">
                  <c:v>2.8000000000000003</c:v>
                </c:pt>
                <c:pt idx="3">
                  <c:v>4.2000000000000011</c:v>
                </c:pt>
                <c:pt idx="4">
                  <c:v>5.6000000000000005</c:v>
                </c:pt>
                <c:pt idx="5">
                  <c:v>7</c:v>
                </c:pt>
                <c:pt idx="6">
                  <c:v>8.4</c:v>
                </c:pt>
                <c:pt idx="7">
                  <c:v>9.7999999999999989</c:v>
                </c:pt>
                <c:pt idx="8">
                  <c:v>11.2</c:v>
                </c:pt>
                <c:pt idx="9">
                  <c:v>12.599999999999998</c:v>
                </c:pt>
                <c:pt idx="10">
                  <c:v>13.999999999999998</c:v>
                </c:pt>
                <c:pt idx="11">
                  <c:v>15.399999999999999</c:v>
                </c:pt>
                <c:pt idx="12">
                  <c:v>16.8</c:v>
                </c:pt>
                <c:pt idx="13">
                  <c:v>18.2</c:v>
                </c:pt>
                <c:pt idx="14">
                  <c:v>19.600000000000001</c:v>
                </c:pt>
                <c:pt idx="15">
                  <c:v>21.000000000000004</c:v>
                </c:pt>
                <c:pt idx="16">
                  <c:v>22.400000000000006</c:v>
                </c:pt>
                <c:pt idx="17">
                  <c:v>23.800000000000004</c:v>
                </c:pt>
                <c:pt idx="18">
                  <c:v>25.200000000000006</c:v>
                </c:pt>
                <c:pt idx="19">
                  <c:v>26.600000000000009</c:v>
                </c:pt>
                <c:pt idx="20">
                  <c:v>28.000000000000007</c:v>
                </c:pt>
                <c:pt idx="21">
                  <c:v>29.400000000000006</c:v>
                </c:pt>
                <c:pt idx="22">
                  <c:v>30.800000000000008</c:v>
                </c:pt>
                <c:pt idx="23">
                  <c:v>32.20000000000001</c:v>
                </c:pt>
                <c:pt idx="24">
                  <c:v>33.600000000000009</c:v>
                </c:pt>
                <c:pt idx="25">
                  <c:v>35.000000000000014</c:v>
                </c:pt>
                <c:pt idx="26">
                  <c:v>36.400000000000013</c:v>
                </c:pt>
                <c:pt idx="27">
                  <c:v>37.800000000000011</c:v>
                </c:pt>
                <c:pt idx="28">
                  <c:v>39.200000000000017</c:v>
                </c:pt>
                <c:pt idx="29">
                  <c:v>40.600000000000016</c:v>
                </c:pt>
                <c:pt idx="30">
                  <c:v>42.000000000000021</c:v>
                </c:pt>
                <c:pt idx="31">
                  <c:v>43.40000000000002</c:v>
                </c:pt>
                <c:pt idx="32">
                  <c:v>44.800000000000018</c:v>
                </c:pt>
                <c:pt idx="33">
                  <c:v>46.200000000000024</c:v>
                </c:pt>
                <c:pt idx="34">
                  <c:v>47.600000000000023</c:v>
                </c:pt>
                <c:pt idx="35">
                  <c:v>49.000000000000028</c:v>
                </c:pt>
                <c:pt idx="36">
                  <c:v>50.400000000000027</c:v>
                </c:pt>
                <c:pt idx="37">
                  <c:v>51.800000000000026</c:v>
                </c:pt>
                <c:pt idx="38">
                  <c:v>53.200000000000031</c:v>
                </c:pt>
                <c:pt idx="39">
                  <c:v>54.60000000000003</c:v>
                </c:pt>
                <c:pt idx="40">
                  <c:v>56.000000000000028</c:v>
                </c:pt>
                <c:pt idx="41">
                  <c:v>57.40000000000002</c:v>
                </c:pt>
                <c:pt idx="42">
                  <c:v>58.800000000000011</c:v>
                </c:pt>
                <c:pt idx="43">
                  <c:v>60.20000000000001</c:v>
                </c:pt>
                <c:pt idx="44">
                  <c:v>61.600000000000009</c:v>
                </c:pt>
                <c:pt idx="45">
                  <c:v>63</c:v>
                </c:pt>
                <c:pt idx="46">
                  <c:v>64.399999999999991</c:v>
                </c:pt>
                <c:pt idx="47">
                  <c:v>65.799999999999983</c:v>
                </c:pt>
                <c:pt idx="48">
                  <c:v>67.199999999999989</c:v>
                </c:pt>
                <c:pt idx="49">
                  <c:v>68.59999999999998</c:v>
                </c:pt>
                <c:pt idx="50">
                  <c:v>69.999999999999972</c:v>
                </c:pt>
                <c:pt idx="51">
                  <c:v>71.399999999999977</c:v>
                </c:pt>
                <c:pt idx="52">
                  <c:v>72.799999999999969</c:v>
                </c:pt>
                <c:pt idx="53">
                  <c:v>74.19999999999996</c:v>
                </c:pt>
                <c:pt idx="54">
                  <c:v>75.599999999999952</c:v>
                </c:pt>
                <c:pt idx="55">
                  <c:v>76.999999999999943</c:v>
                </c:pt>
                <c:pt idx="56">
                  <c:v>78.399999999999949</c:v>
                </c:pt>
                <c:pt idx="57">
                  <c:v>79.79999999999994</c:v>
                </c:pt>
                <c:pt idx="58">
                  <c:v>81.199999999999932</c:v>
                </c:pt>
                <c:pt idx="59">
                  <c:v>82.599999999999937</c:v>
                </c:pt>
                <c:pt idx="60">
                  <c:v>83.999999999999929</c:v>
                </c:pt>
                <c:pt idx="61">
                  <c:v>85.39999999999992</c:v>
                </c:pt>
                <c:pt idx="62">
                  <c:v>86.799999999999912</c:v>
                </c:pt>
                <c:pt idx="63">
                  <c:v>88.199999999999903</c:v>
                </c:pt>
                <c:pt idx="64">
                  <c:v>89.599999999999909</c:v>
                </c:pt>
                <c:pt idx="65">
                  <c:v>90.999999999999901</c:v>
                </c:pt>
                <c:pt idx="66">
                  <c:v>92.399999999999892</c:v>
                </c:pt>
                <c:pt idx="67">
                  <c:v>93.799999999999898</c:v>
                </c:pt>
                <c:pt idx="68">
                  <c:v>95.199999999999889</c:v>
                </c:pt>
                <c:pt idx="69">
                  <c:v>96.599999999999881</c:v>
                </c:pt>
                <c:pt idx="70">
                  <c:v>97.999999999999872</c:v>
                </c:pt>
                <c:pt idx="71">
                  <c:v>99.399999999999864</c:v>
                </c:pt>
                <c:pt idx="72">
                  <c:v>100.79999999999987</c:v>
                </c:pt>
                <c:pt idx="73">
                  <c:v>102.19999999999986</c:v>
                </c:pt>
                <c:pt idx="74">
                  <c:v>103.59999999999985</c:v>
                </c:pt>
                <c:pt idx="75">
                  <c:v>104.99999999999986</c:v>
                </c:pt>
                <c:pt idx="76">
                  <c:v>106.39999999999985</c:v>
                </c:pt>
                <c:pt idx="77">
                  <c:v>107.79999999999984</c:v>
                </c:pt>
                <c:pt idx="78">
                  <c:v>109.19999999999983</c:v>
                </c:pt>
                <c:pt idx="79">
                  <c:v>110.59999999999982</c:v>
                </c:pt>
                <c:pt idx="80">
                  <c:v>111.99999999999983</c:v>
                </c:pt>
                <c:pt idx="81">
                  <c:v>113.39999999999982</c:v>
                </c:pt>
                <c:pt idx="82">
                  <c:v>114.79999999999981</c:v>
                </c:pt>
                <c:pt idx="83">
                  <c:v>116.19999999999982</c:v>
                </c:pt>
                <c:pt idx="84">
                  <c:v>117.59999999999981</c:v>
                </c:pt>
                <c:pt idx="85">
                  <c:v>118.9999999999998</c:v>
                </c:pt>
                <c:pt idx="86">
                  <c:v>120.39999999999979</c:v>
                </c:pt>
                <c:pt idx="87">
                  <c:v>121.79999999999978</c:v>
                </c:pt>
                <c:pt idx="88">
                  <c:v>123.19999999999979</c:v>
                </c:pt>
                <c:pt idx="89">
                  <c:v>124.59999999999978</c:v>
                </c:pt>
                <c:pt idx="90">
                  <c:v>125.99999999999977</c:v>
                </c:pt>
                <c:pt idx="91">
                  <c:v>127.39999999999978</c:v>
                </c:pt>
                <c:pt idx="92">
                  <c:v>128.79999999999976</c:v>
                </c:pt>
                <c:pt idx="93">
                  <c:v>130.19999999999976</c:v>
                </c:pt>
                <c:pt idx="94">
                  <c:v>131.59999999999977</c:v>
                </c:pt>
                <c:pt idx="95">
                  <c:v>132.99999999999974</c:v>
                </c:pt>
                <c:pt idx="96">
                  <c:v>134.39999999999975</c:v>
                </c:pt>
                <c:pt idx="97">
                  <c:v>135.79999999999973</c:v>
                </c:pt>
                <c:pt idx="98">
                  <c:v>137.19999999999973</c:v>
                </c:pt>
                <c:pt idx="99">
                  <c:v>138.59999999999974</c:v>
                </c:pt>
                <c:pt idx="100">
                  <c:v>139.99999999999972</c:v>
                </c:pt>
                <c:pt idx="101">
                  <c:v>141.39999999999972</c:v>
                </c:pt>
                <c:pt idx="102">
                  <c:v>142.79999999999973</c:v>
                </c:pt>
                <c:pt idx="103">
                  <c:v>144.1999999999997</c:v>
                </c:pt>
                <c:pt idx="104">
                  <c:v>145.59999999999971</c:v>
                </c:pt>
                <c:pt idx="105">
                  <c:v>146.99999999999972</c:v>
                </c:pt>
                <c:pt idx="106">
                  <c:v>148.39999999999969</c:v>
                </c:pt>
                <c:pt idx="107">
                  <c:v>149.7999999999997</c:v>
                </c:pt>
                <c:pt idx="108">
                  <c:v>151.19999999999968</c:v>
                </c:pt>
                <c:pt idx="109">
                  <c:v>152.59999999999968</c:v>
                </c:pt>
                <c:pt idx="110">
                  <c:v>153.99999999999969</c:v>
                </c:pt>
                <c:pt idx="111">
                  <c:v>155.39999999999966</c:v>
                </c:pt>
                <c:pt idx="112">
                  <c:v>156.79999999999967</c:v>
                </c:pt>
                <c:pt idx="113">
                  <c:v>158.19999999999965</c:v>
                </c:pt>
                <c:pt idx="114">
                  <c:v>159.59999999999965</c:v>
                </c:pt>
                <c:pt idx="115">
                  <c:v>160.99999999999966</c:v>
                </c:pt>
                <c:pt idx="116">
                  <c:v>162.39999999999964</c:v>
                </c:pt>
                <c:pt idx="117">
                  <c:v>163.79999999999964</c:v>
                </c:pt>
                <c:pt idx="118">
                  <c:v>165.19999999999965</c:v>
                </c:pt>
                <c:pt idx="119">
                  <c:v>166.59999999999962</c:v>
                </c:pt>
                <c:pt idx="120">
                  <c:v>167.99999999999963</c:v>
                </c:pt>
                <c:pt idx="121">
                  <c:v>169.39999999999964</c:v>
                </c:pt>
                <c:pt idx="122">
                  <c:v>170.79999999999961</c:v>
                </c:pt>
                <c:pt idx="123">
                  <c:v>172.19999999999962</c:v>
                </c:pt>
                <c:pt idx="124">
                  <c:v>173.5999999999996</c:v>
                </c:pt>
                <c:pt idx="125">
                  <c:v>174.9999999999996</c:v>
                </c:pt>
                <c:pt idx="126">
                  <c:v>176.39999999999961</c:v>
                </c:pt>
                <c:pt idx="127">
                  <c:v>177.79999999999959</c:v>
                </c:pt>
                <c:pt idx="128">
                  <c:v>179.19999999999959</c:v>
                </c:pt>
                <c:pt idx="129">
                  <c:v>180.59999999999957</c:v>
                </c:pt>
                <c:pt idx="130">
                  <c:v>181.99999999999957</c:v>
                </c:pt>
                <c:pt idx="131">
                  <c:v>183.39999999999958</c:v>
                </c:pt>
                <c:pt idx="132">
                  <c:v>184.79999999999956</c:v>
                </c:pt>
                <c:pt idx="133">
                  <c:v>186.19999999999956</c:v>
                </c:pt>
                <c:pt idx="134">
                  <c:v>187.59999999999957</c:v>
                </c:pt>
                <c:pt idx="135">
                  <c:v>188.99999999999955</c:v>
                </c:pt>
                <c:pt idx="136">
                  <c:v>190.39999999999955</c:v>
                </c:pt>
                <c:pt idx="137">
                  <c:v>191.79999999999956</c:v>
                </c:pt>
                <c:pt idx="138">
                  <c:v>193.19999999999953</c:v>
                </c:pt>
                <c:pt idx="139">
                  <c:v>194.59999999999954</c:v>
                </c:pt>
                <c:pt idx="140">
                  <c:v>195.99999999999952</c:v>
                </c:pt>
                <c:pt idx="141">
                  <c:v>197.39999999999952</c:v>
                </c:pt>
                <c:pt idx="142">
                  <c:v>198.79999999999953</c:v>
                </c:pt>
                <c:pt idx="143">
                  <c:v>200.19999999999951</c:v>
                </c:pt>
                <c:pt idx="144">
                  <c:v>201.59999999999951</c:v>
                </c:pt>
                <c:pt idx="145">
                  <c:v>202.99999999999949</c:v>
                </c:pt>
                <c:pt idx="146">
                  <c:v>204.39999999999949</c:v>
                </c:pt>
                <c:pt idx="147">
                  <c:v>205.7999999999995</c:v>
                </c:pt>
                <c:pt idx="148">
                  <c:v>207.19999999999948</c:v>
                </c:pt>
                <c:pt idx="149">
                  <c:v>208.59999999999948</c:v>
                </c:pt>
                <c:pt idx="150">
                  <c:v>209.99999999999949</c:v>
                </c:pt>
                <c:pt idx="151">
                  <c:v>211.39999999999947</c:v>
                </c:pt>
                <c:pt idx="152">
                  <c:v>212.79999999999947</c:v>
                </c:pt>
                <c:pt idx="153">
                  <c:v>214.19999999999948</c:v>
                </c:pt>
                <c:pt idx="154">
                  <c:v>215.59999999999945</c:v>
                </c:pt>
                <c:pt idx="155">
                  <c:v>216.99999999999946</c:v>
                </c:pt>
                <c:pt idx="156">
                  <c:v>218.39999999999944</c:v>
                </c:pt>
                <c:pt idx="157">
                  <c:v>219.79999999999944</c:v>
                </c:pt>
                <c:pt idx="158">
                  <c:v>221.19999999999945</c:v>
                </c:pt>
                <c:pt idx="159">
                  <c:v>222.59999999999943</c:v>
                </c:pt>
                <c:pt idx="160">
                  <c:v>223.99999999999943</c:v>
                </c:pt>
                <c:pt idx="161">
                  <c:v>225.39999999999941</c:v>
                </c:pt>
                <c:pt idx="162">
                  <c:v>226.79999999999944</c:v>
                </c:pt>
                <c:pt idx="163">
                  <c:v>228.19999999999948</c:v>
                </c:pt>
                <c:pt idx="164">
                  <c:v>229.59999999999948</c:v>
                </c:pt>
                <c:pt idx="165">
                  <c:v>230.99999999999949</c:v>
                </c:pt>
                <c:pt idx="166">
                  <c:v>232.39999999999952</c:v>
                </c:pt>
                <c:pt idx="167">
                  <c:v>233.79999999999956</c:v>
                </c:pt>
                <c:pt idx="168">
                  <c:v>235.19999999999956</c:v>
                </c:pt>
                <c:pt idx="169">
                  <c:v>236.59999999999957</c:v>
                </c:pt>
                <c:pt idx="170">
                  <c:v>237.9999999999996</c:v>
                </c:pt>
                <c:pt idx="171">
                  <c:v>239.39999999999964</c:v>
                </c:pt>
                <c:pt idx="172">
                  <c:v>240.79999999999964</c:v>
                </c:pt>
                <c:pt idx="173">
                  <c:v>242.19999999999965</c:v>
                </c:pt>
                <c:pt idx="174">
                  <c:v>243.59999999999968</c:v>
                </c:pt>
                <c:pt idx="175">
                  <c:v>244.99999999999972</c:v>
                </c:pt>
                <c:pt idx="176">
                  <c:v>246.39999999999972</c:v>
                </c:pt>
                <c:pt idx="177">
                  <c:v>247.79999999999973</c:v>
                </c:pt>
                <c:pt idx="178">
                  <c:v>249.19999999999976</c:v>
                </c:pt>
                <c:pt idx="179">
                  <c:v>250.5999999999998</c:v>
                </c:pt>
                <c:pt idx="180">
                  <c:v>251.9999999999998</c:v>
                </c:pt>
                <c:pt idx="181">
                  <c:v>253.39999999999981</c:v>
                </c:pt>
                <c:pt idx="182">
                  <c:v>254.79999999999984</c:v>
                </c:pt>
                <c:pt idx="183">
                  <c:v>256.19999999999987</c:v>
                </c:pt>
                <c:pt idx="184">
                  <c:v>257.59999999999991</c:v>
                </c:pt>
                <c:pt idx="185">
                  <c:v>258.99999999999989</c:v>
                </c:pt>
                <c:pt idx="186">
                  <c:v>260.39999999999992</c:v>
                </c:pt>
                <c:pt idx="187">
                  <c:v>261.79999999999995</c:v>
                </c:pt>
                <c:pt idx="188">
                  <c:v>263.19999999999993</c:v>
                </c:pt>
                <c:pt idx="189">
                  <c:v>264.59999999999997</c:v>
                </c:pt>
                <c:pt idx="190">
                  <c:v>266</c:v>
                </c:pt>
                <c:pt idx="191">
                  <c:v>267.40000000000003</c:v>
                </c:pt>
                <c:pt idx="192">
                  <c:v>268.80000000000007</c:v>
                </c:pt>
                <c:pt idx="193">
                  <c:v>270.20000000000005</c:v>
                </c:pt>
                <c:pt idx="194">
                  <c:v>271.60000000000008</c:v>
                </c:pt>
                <c:pt idx="195">
                  <c:v>273.00000000000011</c:v>
                </c:pt>
                <c:pt idx="196">
                  <c:v>274.40000000000009</c:v>
                </c:pt>
                <c:pt idx="197">
                  <c:v>275.80000000000013</c:v>
                </c:pt>
                <c:pt idx="198">
                  <c:v>277.20000000000016</c:v>
                </c:pt>
                <c:pt idx="199">
                  <c:v>278.60000000000019</c:v>
                </c:pt>
                <c:pt idx="200">
                  <c:v>280.00000000000023</c:v>
                </c:pt>
              </c:numCache>
            </c:numRef>
          </c:xVal>
          <c:yVal>
            <c:numRef>
              <c:f>'RT esfera soterrada'!$D$9:$D$209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8.5261576656372559E-2</c:v>
                </c:pt>
                <c:pt idx="5">
                  <c:v>0.22736420441699334</c:v>
                </c:pt>
                <c:pt idx="6">
                  <c:v>0.32209928959074058</c:v>
                </c:pt>
                <c:pt idx="7">
                  <c:v>0.38976720757198863</c:v>
                </c:pt>
                <c:pt idx="8">
                  <c:v>0.44051814605792466</c:v>
                </c:pt>
                <c:pt idx="9">
                  <c:v>0.47999109821365255</c:v>
                </c:pt>
                <c:pt idx="10">
                  <c:v>0.51156945993823499</c:v>
                </c:pt>
                <c:pt idx="11">
                  <c:v>0.53740630134925704</c:v>
                </c:pt>
                <c:pt idx="12">
                  <c:v>0.55893700252510858</c:v>
                </c:pt>
                <c:pt idx="13">
                  <c:v>0.5771552881354447</c:v>
                </c:pt>
                <c:pt idx="14">
                  <c:v>0.59277096151573272</c:v>
                </c:pt>
                <c:pt idx="15">
                  <c:v>0.6063045451119824</c:v>
                </c:pt>
                <c:pt idx="16">
                  <c:v>0.61814643075870068</c:v>
                </c:pt>
                <c:pt idx="17">
                  <c:v>0.62859515338815819</c:v>
                </c:pt>
                <c:pt idx="18">
                  <c:v>0.63788290683656468</c:v>
                </c:pt>
                <c:pt idx="19">
                  <c:v>0.64619300202724439</c:v>
                </c:pt>
                <c:pt idx="20">
                  <c:v>0.65367208769885599</c:v>
                </c:pt>
                <c:pt idx="21">
                  <c:v>0.66043887949698077</c:v>
                </c:pt>
                <c:pt idx="22">
                  <c:v>0.66659050840436684</c:v>
                </c:pt>
                <c:pt idx="23">
                  <c:v>0.67220721305893694</c:v>
                </c:pt>
                <c:pt idx="24">
                  <c:v>0.67735585899229278</c:v>
                </c:pt>
                <c:pt idx="25">
                  <c:v>0.68209261325098014</c:v>
                </c:pt>
                <c:pt idx="26">
                  <c:v>0.68646500179746073</c:v>
                </c:pt>
                <c:pt idx="27">
                  <c:v>0.69051350971086878</c:v>
                </c:pt>
                <c:pt idx="28">
                  <c:v>0.69427283848760479</c:v>
                </c:pt>
                <c:pt idx="29">
                  <c:v>0.69777290321077279</c:v>
                </c:pt>
                <c:pt idx="30">
                  <c:v>0.70103963028572958</c:v>
                </c:pt>
                <c:pt idx="31">
                  <c:v>0.70409560077520528</c:v>
                </c:pt>
                <c:pt idx="32">
                  <c:v>0.70696057310908877</c:v>
                </c:pt>
                <c:pt idx="33">
                  <c:v>0.70965191075607015</c:v>
                </c:pt>
                <c:pt idx="34">
                  <c:v>0.71218493442381747</c:v>
                </c:pt>
                <c:pt idx="35">
                  <c:v>0.71457321388197925</c:v>
                </c:pt>
                <c:pt idx="36">
                  <c:v>0.71682881114802077</c:v>
                </c:pt>
                <c:pt idx="37">
                  <c:v>0.71896248423751963</c:v>
                </c:pt>
                <c:pt idx="38">
                  <c:v>0.72098385874336057</c:v>
                </c:pt>
                <c:pt idx="39">
                  <c:v>0.72290157301813285</c:v>
                </c:pt>
                <c:pt idx="40">
                  <c:v>0.72472340157916637</c:v>
                </c:pt>
                <c:pt idx="41">
                  <c:v>0.72645636045429585</c:v>
                </c:pt>
                <c:pt idx="42">
                  <c:v>0.72810679747822871</c:v>
                </c:pt>
                <c:pt idx="43">
                  <c:v>0.7296804699894206</c:v>
                </c:pt>
                <c:pt idx="44">
                  <c:v>0.73118261193192191</c:v>
                </c:pt>
                <c:pt idx="45">
                  <c:v>0.73261799201031197</c:v>
                </c:pt>
                <c:pt idx="46">
                  <c:v>0.73399096425920685</c:v>
                </c:pt>
                <c:pt idx="47">
                  <c:v>0.73530551215708495</c:v>
                </c:pt>
                <c:pt idx="48">
                  <c:v>0.73656528722588477</c:v>
                </c:pt>
                <c:pt idx="49">
                  <c:v>0.73777364290412129</c:v>
                </c:pt>
                <c:pt idx="50">
                  <c:v>0.73893366435522845</c:v>
                </c:pt>
                <c:pt idx="51">
                  <c:v>0.74004819476903727</c:v>
                </c:pt>
                <c:pt idx="52">
                  <c:v>0.74111985862846874</c:v>
                </c:pt>
                <c:pt idx="53">
                  <c:v>0.74215108234226124</c:v>
                </c:pt>
                <c:pt idx="54">
                  <c:v>0.74314411258517277</c:v>
                </c:pt>
                <c:pt idx="55">
                  <c:v>0.74410103263743277</c:v>
                </c:pt>
                <c:pt idx="56">
                  <c:v>0.74502377697354072</c:v>
                </c:pt>
                <c:pt idx="57">
                  <c:v>0.74591414431539926</c:v>
                </c:pt>
                <c:pt idx="58">
                  <c:v>0.74677380933512472</c:v>
                </c:pt>
                <c:pt idx="59">
                  <c:v>0.74760433316774078</c:v>
                </c:pt>
                <c:pt idx="60">
                  <c:v>0.74840717287260317</c:v>
                </c:pt>
                <c:pt idx="61">
                  <c:v>0.74918368996419116</c:v>
                </c:pt>
                <c:pt idx="62">
                  <c:v>0.74993515811734102</c:v>
                </c:pt>
                <c:pt idx="63">
                  <c:v>0.75066277013864469</c:v>
                </c:pt>
                <c:pt idx="64">
                  <c:v>0.75136764428428271</c:v>
                </c:pt>
                <c:pt idx="65">
                  <c:v>0.75205082999467032</c:v>
                </c:pt>
                <c:pt idx="66">
                  <c:v>0.75271331310777334</c:v>
                </c:pt>
                <c:pt idx="67">
                  <c:v>0.75335602060556006</c:v>
                </c:pt>
                <c:pt idx="68">
                  <c:v>0.75397982494164706</c:v>
                </c:pt>
                <c:pt idx="69">
                  <c:v>0.75458554799263011</c:v>
                </c:pt>
                <c:pt idx="70">
                  <c:v>0.75517396467072795</c:v>
                </c:pt>
                <c:pt idx="71">
                  <c:v>0.75574580623113274</c:v>
                </c:pt>
                <c:pt idx="72">
                  <c:v>0.75630176330374865</c:v>
                </c:pt>
                <c:pt idx="73">
                  <c:v>0.756842488675745</c:v>
                </c:pt>
                <c:pt idx="74">
                  <c:v>0.75736859984849814</c:v>
                </c:pt>
                <c:pt idx="75">
                  <c:v>0.75788068138997777</c:v>
                </c:pt>
                <c:pt idx="76">
                  <c:v>0.75837928710141855</c:v>
                </c:pt>
                <c:pt idx="77">
                  <c:v>0.75886494201515964</c:v>
                </c:pt>
                <c:pt idx="78">
                  <c:v>0.75933814423880475</c:v>
                </c:pt>
                <c:pt idx="79">
                  <c:v>0.75979936665931957</c:v>
                </c:pt>
                <c:pt idx="80">
                  <c:v>0.76024905851932145</c:v>
                </c:pt>
                <c:pt idx="81">
                  <c:v>0.76068764687660739</c:v>
                </c:pt>
                <c:pt idx="82">
                  <c:v>0.76111553795688625</c:v>
                </c:pt>
                <c:pt idx="83">
                  <c:v>0.76153311840872462</c:v>
                </c:pt>
                <c:pt idx="84">
                  <c:v>0.76194075646885262</c:v>
                </c:pt>
                <c:pt idx="85">
                  <c:v>0.76233880304521295</c:v>
                </c:pt>
                <c:pt idx="86">
                  <c:v>0.76272759272444857</c:v>
                </c:pt>
                <c:pt idx="87">
                  <c:v>0.76310744470990866</c:v>
                </c:pt>
                <c:pt idx="88">
                  <c:v>0.76347866369569928</c:v>
                </c:pt>
                <c:pt idx="89">
                  <c:v>0.76384154068180909</c:v>
                </c:pt>
                <c:pt idx="90">
                  <c:v>0.76419635373489425</c:v>
                </c:pt>
                <c:pt idx="91">
                  <c:v>0.76454336869890072</c:v>
                </c:pt>
                <c:pt idx="92">
                  <c:v>0.7648828398593418</c:v>
                </c:pt>
                <c:pt idx="93">
                  <c:v>0.76521501056471952</c:v>
                </c:pt>
                <c:pt idx="94">
                  <c:v>0.7655401138082808</c:v>
                </c:pt>
                <c:pt idx="95">
                  <c:v>0.76585837277303026</c:v>
                </c:pt>
                <c:pt idx="96">
                  <c:v>0.76617000134268065</c:v>
                </c:pt>
                <c:pt idx="97">
                  <c:v>0.76647520458099816</c:v>
                </c:pt>
                <c:pt idx="98">
                  <c:v>0.76677417918179891</c:v>
                </c:pt>
                <c:pt idx="99">
                  <c:v>0.76706711389167448</c:v>
                </c:pt>
                <c:pt idx="100">
                  <c:v>0.76735418990735249</c:v>
                </c:pt>
                <c:pt idx="101">
                  <c:v>0.76763558124945275</c:v>
                </c:pt>
                <c:pt idx="102">
                  <c:v>0.76791145511425696</c:v>
                </c:pt>
                <c:pt idx="103">
                  <c:v>0.76818197220498718</c:v>
                </c:pt>
                <c:pt idx="104">
                  <c:v>0.76844728704397269</c:v>
                </c:pt>
                <c:pt idx="105">
                  <c:v>0.76870754826697751</c:v>
                </c:pt>
                <c:pt idx="106">
                  <c:v>0.768962898900869</c:v>
                </c:pt>
                <c:pt idx="107">
                  <c:v>0.76921347662571582</c:v>
                </c:pt>
                <c:pt idx="108">
                  <c:v>0.76945941402232465</c:v>
                </c:pt>
                <c:pt idx="109">
                  <c:v>0.76970083880615181</c:v>
                </c:pt>
                <c:pt idx="110">
                  <c:v>0.76993787404845471</c:v>
                </c:pt>
                <c:pt idx="111">
                  <c:v>0.77017063838549094</c:v>
                </c:pt>
                <c:pt idx="112">
                  <c:v>0.77039924621650868</c:v>
                </c:pt>
                <c:pt idx="113">
                  <c:v>0.77062380789122531</c:v>
                </c:pt>
                <c:pt idx="114">
                  <c:v>0.77084442988743795</c:v>
                </c:pt>
                <c:pt idx="115">
                  <c:v>0.77106121497936875</c:v>
                </c:pt>
                <c:pt idx="116">
                  <c:v>0.77127426239730068</c:v>
                </c:pt>
                <c:pt idx="117">
                  <c:v>0.77148366797902868</c:v>
                </c:pt>
                <c:pt idx="118">
                  <c:v>0.77168952431360871</c:v>
                </c:pt>
                <c:pt idx="119">
                  <c:v>0.77189192087785974</c:v>
                </c:pt>
                <c:pt idx="120">
                  <c:v>0.77209094416603985</c:v>
                </c:pt>
                <c:pt idx="121">
                  <c:v>0.77228667781309313</c:v>
                </c:pt>
                <c:pt idx="122">
                  <c:v>0.77247920271183401</c:v>
                </c:pt>
                <c:pt idx="123">
                  <c:v>0.77266859712441638</c:v>
                </c:pt>
                <c:pt idx="124">
                  <c:v>0.77285493678840878</c:v>
                </c:pt>
                <c:pt idx="125">
                  <c:v>0.77303829501777732</c:v>
                </c:pt>
                <c:pt idx="126">
                  <c:v>0.77321874279906067</c:v>
                </c:pt>
                <c:pt idx="127">
                  <c:v>0.77339634888300102</c:v>
                </c:pt>
                <c:pt idx="128">
                  <c:v>0.77357117987187962</c:v>
                </c:pt>
                <c:pt idx="129">
                  <c:v>0.77374330030279137</c:v>
                </c:pt>
                <c:pt idx="130">
                  <c:v>0.77391277272707348</c:v>
                </c:pt>
                <c:pt idx="131">
                  <c:v>0.77407965778609944</c:v>
                </c:pt>
                <c:pt idx="132">
                  <c:v>0.7742440142836251</c:v>
                </c:pt>
                <c:pt idx="133">
                  <c:v>0.77440589925487213</c:v>
                </c:pt>
                <c:pt idx="134">
                  <c:v>0.77456536803251841</c:v>
                </c:pt>
                <c:pt idx="135">
                  <c:v>0.77472247430975516</c:v>
                </c:pt>
                <c:pt idx="136">
                  <c:v>0.77487727020056196</c:v>
                </c:pt>
                <c:pt idx="137">
                  <c:v>0.77502980629734231</c:v>
                </c:pt>
                <c:pt idx="138">
                  <c:v>0.77518013172605338</c:v>
                </c:pt>
                <c:pt idx="139">
                  <c:v>0.77532829419895566</c:v>
                </c:pt>
                <c:pt idx="140">
                  <c:v>0.7754743400651023</c:v>
                </c:pt>
                <c:pt idx="141">
                  <c:v>0.77561831435867945</c:v>
                </c:pt>
                <c:pt idx="142">
                  <c:v>0.77576026084530469</c:v>
                </c:pt>
                <c:pt idx="143">
                  <c:v>0.77590022206638287</c:v>
                </c:pt>
                <c:pt idx="144">
                  <c:v>0.77603823938161276</c:v>
                </c:pt>
                <c:pt idx="145">
                  <c:v>0.77617435300973592</c:v>
                </c:pt>
                <c:pt idx="146">
                  <c:v>0.77630860206761088</c:v>
                </c:pt>
                <c:pt idx="147">
                  <c:v>0.7764410246076916</c:v>
                </c:pt>
                <c:pt idx="148">
                  <c:v>0.77657165765398739</c:v>
                </c:pt>
                <c:pt idx="149">
                  <c:v>0.77670053723657462</c:v>
                </c:pt>
                <c:pt idx="150">
                  <c:v>0.77682769842472732</c:v>
                </c:pt>
                <c:pt idx="151">
                  <c:v>0.77695317535873221</c:v>
                </c:pt>
                <c:pt idx="152">
                  <c:v>0.77707700128044765</c:v>
                </c:pt>
                <c:pt idx="153">
                  <c:v>0.77719920856266356</c:v>
                </c:pt>
                <c:pt idx="154">
                  <c:v>0.7773198287373182</c:v>
                </c:pt>
                <c:pt idx="155">
                  <c:v>0.77743889252262244</c:v>
                </c:pt>
                <c:pt idx="156">
                  <c:v>0.77755642984914075</c:v>
                </c:pt>
                <c:pt idx="157">
                  <c:v>0.77767246988487537</c:v>
                </c:pt>
                <c:pt idx="158">
                  <c:v>0.77778704105939811</c:v>
                </c:pt>
                <c:pt idx="159">
                  <c:v>0.77790017108707155</c:v>
                </c:pt>
                <c:pt idx="160">
                  <c:v>0.77801188698939916</c:v>
                </c:pt>
                <c:pt idx="161">
                  <c:v>0.77812221511654245</c:v>
                </c:pt>
                <c:pt idx="162">
                  <c:v>0.77823118116804202</c:v>
                </c:pt>
                <c:pt idx="163">
                  <c:v>0.77833881021277473</c:v>
                </c:pt>
                <c:pt idx="164">
                  <c:v>0.77844512670818145</c:v>
                </c:pt>
                <c:pt idx="165">
                  <c:v>0.77855015451879539</c:v>
                </c:pt>
                <c:pt idx="166">
                  <c:v>0.77865391693410069</c:v>
                </c:pt>
                <c:pt idx="167">
                  <c:v>0.77875643668574968</c:v>
                </c:pt>
                <c:pt idx="168">
                  <c:v>0.77885773596416474</c:v>
                </c:pt>
                <c:pt idx="169">
                  <c:v>0.77895783643455119</c:v>
                </c:pt>
                <c:pt idx="170">
                  <c:v>0.77905675925234485</c:v>
                </c:pt>
                <c:pt idx="171">
                  <c:v>0.77915452507811755</c:v>
                </c:pt>
                <c:pt idx="172">
                  <c:v>0.77925115409196266</c:v>
                </c:pt>
                <c:pt idx="173">
                  <c:v>0.77934666600738178</c:v>
                </c:pt>
                <c:pt idx="174">
                  <c:v>0.77944108008469271</c:v>
                </c:pt>
                <c:pt idx="175">
                  <c:v>0.77953441514397726</c:v>
                </c:pt>
                <c:pt idx="176">
                  <c:v>0.77962668957758796</c:v>
                </c:pt>
                <c:pt idx="177">
                  <c:v>0.7797179213622315</c:v>
                </c:pt>
                <c:pt idx="178">
                  <c:v>0.77980812807064293</c:v>
                </c:pt>
                <c:pt idx="179">
                  <c:v>0.77989732688287106</c:v>
                </c:pt>
                <c:pt idx="180">
                  <c:v>0.77998553459718556</c:v>
                </c:pt>
                <c:pt idx="181">
                  <c:v>0.78007276764062361</c:v>
                </c:pt>
                <c:pt idx="182">
                  <c:v>0.78015904207918874</c:v>
                </c:pt>
                <c:pt idx="183">
                  <c:v>0.78024437362771493</c:v>
                </c:pt>
                <c:pt idx="184">
                  <c:v>0.78032877765940922</c:v>
                </c:pt>
                <c:pt idx="185">
                  <c:v>0.78041226921508533</c:v>
                </c:pt>
                <c:pt idx="186">
                  <c:v>0.78049486301209814</c:v>
                </c:pt>
                <c:pt idx="187">
                  <c:v>0.78057657345299325</c:v>
                </c:pt>
                <c:pt idx="188">
                  <c:v>0.78065741463387883</c:v>
                </c:pt>
                <c:pt idx="189">
                  <c:v>0.78073740035253281</c:v>
                </c:pt>
                <c:pt idx="190">
                  <c:v>0.78081654411625345</c:v>
                </c:pt>
                <c:pt idx="191">
                  <c:v>0.7808948591494641</c:v>
                </c:pt>
                <c:pt idx="192">
                  <c:v>0.78097235840107881</c:v>
                </c:pt>
                <c:pt idx="193">
                  <c:v>0.78104905455164031</c:v>
                </c:pt>
                <c:pt idx="194">
                  <c:v>0.78112496002023746</c:v>
                </c:pt>
                <c:pt idx="195">
                  <c:v>0.78120008697120791</c:v>
                </c:pt>
                <c:pt idx="196">
                  <c:v>0.78127444732063789</c:v>
                </c:pt>
                <c:pt idx="197">
                  <c:v>0.7813480527426625</c:v>
                </c:pt>
                <c:pt idx="198">
                  <c:v>0.78142091467557562</c:v>
                </c:pt>
                <c:pt idx="199">
                  <c:v>0.78149304432775613</c:v>
                </c:pt>
                <c:pt idx="200">
                  <c:v>0.78156445268341468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F7-4C1A-8206-573726FB6658}"/>
            </c:ext>
          </c:extLst>
        </c:ser>
        <c:ser>
          <c:idx val="1"/>
          <c:order val="1"/>
          <c:tx>
            <c:v>Db  =  4,0 [m]</c:v>
          </c:tx>
          <c:spPr>
            <a:ln w="1905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'RT esfera soterrada'!$C$9:$C$209</c:f>
              <c:numCache>
                <c:formatCode>#,##0.0</c:formatCode>
                <c:ptCount val="201"/>
                <c:pt idx="0">
                  <c:v>0</c:v>
                </c:pt>
                <c:pt idx="1">
                  <c:v>1.4000000000000001</c:v>
                </c:pt>
                <c:pt idx="2">
                  <c:v>2.8000000000000003</c:v>
                </c:pt>
                <c:pt idx="3">
                  <c:v>4.2000000000000011</c:v>
                </c:pt>
                <c:pt idx="4">
                  <c:v>5.6000000000000005</c:v>
                </c:pt>
                <c:pt idx="5">
                  <c:v>7</c:v>
                </c:pt>
                <c:pt idx="6">
                  <c:v>8.4</c:v>
                </c:pt>
                <c:pt idx="7">
                  <c:v>9.7999999999999989</c:v>
                </c:pt>
                <c:pt idx="8">
                  <c:v>11.2</c:v>
                </c:pt>
                <c:pt idx="9">
                  <c:v>12.599999999999998</c:v>
                </c:pt>
                <c:pt idx="10">
                  <c:v>13.999999999999998</c:v>
                </c:pt>
                <c:pt idx="11">
                  <c:v>15.399999999999999</c:v>
                </c:pt>
                <c:pt idx="12">
                  <c:v>16.8</c:v>
                </c:pt>
                <c:pt idx="13">
                  <c:v>18.2</c:v>
                </c:pt>
                <c:pt idx="14">
                  <c:v>19.600000000000001</c:v>
                </c:pt>
                <c:pt idx="15">
                  <c:v>21.000000000000004</c:v>
                </c:pt>
                <c:pt idx="16">
                  <c:v>22.400000000000006</c:v>
                </c:pt>
                <c:pt idx="17">
                  <c:v>23.800000000000004</c:v>
                </c:pt>
                <c:pt idx="18">
                  <c:v>25.200000000000006</c:v>
                </c:pt>
                <c:pt idx="19">
                  <c:v>26.600000000000009</c:v>
                </c:pt>
                <c:pt idx="20">
                  <c:v>28.000000000000007</c:v>
                </c:pt>
                <c:pt idx="21">
                  <c:v>29.400000000000006</c:v>
                </c:pt>
                <c:pt idx="22">
                  <c:v>30.800000000000008</c:v>
                </c:pt>
                <c:pt idx="23">
                  <c:v>32.20000000000001</c:v>
                </c:pt>
                <c:pt idx="24">
                  <c:v>33.600000000000009</c:v>
                </c:pt>
                <c:pt idx="25">
                  <c:v>35.000000000000014</c:v>
                </c:pt>
                <c:pt idx="26">
                  <c:v>36.400000000000013</c:v>
                </c:pt>
                <c:pt idx="27">
                  <c:v>37.800000000000011</c:v>
                </c:pt>
                <c:pt idx="28">
                  <c:v>39.200000000000017</c:v>
                </c:pt>
                <c:pt idx="29">
                  <c:v>40.600000000000016</c:v>
                </c:pt>
                <c:pt idx="30">
                  <c:v>42.000000000000021</c:v>
                </c:pt>
                <c:pt idx="31">
                  <c:v>43.40000000000002</c:v>
                </c:pt>
                <c:pt idx="32">
                  <c:v>44.800000000000018</c:v>
                </c:pt>
                <c:pt idx="33">
                  <c:v>46.200000000000024</c:v>
                </c:pt>
                <c:pt idx="34">
                  <c:v>47.600000000000023</c:v>
                </c:pt>
                <c:pt idx="35">
                  <c:v>49.000000000000028</c:v>
                </c:pt>
                <c:pt idx="36">
                  <c:v>50.400000000000027</c:v>
                </c:pt>
                <c:pt idx="37">
                  <c:v>51.800000000000026</c:v>
                </c:pt>
                <c:pt idx="38">
                  <c:v>53.200000000000031</c:v>
                </c:pt>
                <c:pt idx="39">
                  <c:v>54.60000000000003</c:v>
                </c:pt>
                <c:pt idx="40">
                  <c:v>56.000000000000028</c:v>
                </c:pt>
                <c:pt idx="41">
                  <c:v>57.40000000000002</c:v>
                </c:pt>
                <c:pt idx="42">
                  <c:v>58.800000000000011</c:v>
                </c:pt>
                <c:pt idx="43">
                  <c:v>60.20000000000001</c:v>
                </c:pt>
                <c:pt idx="44">
                  <c:v>61.600000000000009</c:v>
                </c:pt>
                <c:pt idx="45">
                  <c:v>63</c:v>
                </c:pt>
                <c:pt idx="46">
                  <c:v>64.399999999999991</c:v>
                </c:pt>
                <c:pt idx="47">
                  <c:v>65.799999999999983</c:v>
                </c:pt>
                <c:pt idx="48">
                  <c:v>67.199999999999989</c:v>
                </c:pt>
                <c:pt idx="49">
                  <c:v>68.59999999999998</c:v>
                </c:pt>
                <c:pt idx="50">
                  <c:v>69.999999999999972</c:v>
                </c:pt>
                <c:pt idx="51">
                  <c:v>71.399999999999977</c:v>
                </c:pt>
                <c:pt idx="52">
                  <c:v>72.799999999999969</c:v>
                </c:pt>
                <c:pt idx="53">
                  <c:v>74.19999999999996</c:v>
                </c:pt>
                <c:pt idx="54">
                  <c:v>75.599999999999952</c:v>
                </c:pt>
                <c:pt idx="55">
                  <c:v>76.999999999999943</c:v>
                </c:pt>
                <c:pt idx="56">
                  <c:v>78.399999999999949</c:v>
                </c:pt>
                <c:pt idx="57">
                  <c:v>79.79999999999994</c:v>
                </c:pt>
                <c:pt idx="58">
                  <c:v>81.199999999999932</c:v>
                </c:pt>
                <c:pt idx="59">
                  <c:v>82.599999999999937</c:v>
                </c:pt>
                <c:pt idx="60">
                  <c:v>83.999999999999929</c:v>
                </c:pt>
                <c:pt idx="61">
                  <c:v>85.39999999999992</c:v>
                </c:pt>
                <c:pt idx="62">
                  <c:v>86.799999999999912</c:v>
                </c:pt>
                <c:pt idx="63">
                  <c:v>88.199999999999903</c:v>
                </c:pt>
                <c:pt idx="64">
                  <c:v>89.599999999999909</c:v>
                </c:pt>
                <c:pt idx="65">
                  <c:v>90.999999999999901</c:v>
                </c:pt>
                <c:pt idx="66">
                  <c:v>92.399999999999892</c:v>
                </c:pt>
                <c:pt idx="67">
                  <c:v>93.799999999999898</c:v>
                </c:pt>
                <c:pt idx="68">
                  <c:v>95.199999999999889</c:v>
                </c:pt>
                <c:pt idx="69">
                  <c:v>96.599999999999881</c:v>
                </c:pt>
                <c:pt idx="70">
                  <c:v>97.999999999999872</c:v>
                </c:pt>
                <c:pt idx="71">
                  <c:v>99.399999999999864</c:v>
                </c:pt>
                <c:pt idx="72">
                  <c:v>100.79999999999987</c:v>
                </c:pt>
                <c:pt idx="73">
                  <c:v>102.19999999999986</c:v>
                </c:pt>
                <c:pt idx="74">
                  <c:v>103.59999999999985</c:v>
                </c:pt>
                <c:pt idx="75">
                  <c:v>104.99999999999986</c:v>
                </c:pt>
                <c:pt idx="76">
                  <c:v>106.39999999999985</c:v>
                </c:pt>
                <c:pt idx="77">
                  <c:v>107.79999999999984</c:v>
                </c:pt>
                <c:pt idx="78">
                  <c:v>109.19999999999983</c:v>
                </c:pt>
                <c:pt idx="79">
                  <c:v>110.59999999999982</c:v>
                </c:pt>
                <c:pt idx="80">
                  <c:v>111.99999999999983</c:v>
                </c:pt>
                <c:pt idx="81">
                  <c:v>113.39999999999982</c:v>
                </c:pt>
                <c:pt idx="82">
                  <c:v>114.79999999999981</c:v>
                </c:pt>
                <c:pt idx="83">
                  <c:v>116.19999999999982</c:v>
                </c:pt>
                <c:pt idx="84">
                  <c:v>117.59999999999981</c:v>
                </c:pt>
                <c:pt idx="85">
                  <c:v>118.9999999999998</c:v>
                </c:pt>
                <c:pt idx="86">
                  <c:v>120.39999999999979</c:v>
                </c:pt>
                <c:pt idx="87">
                  <c:v>121.79999999999978</c:v>
                </c:pt>
                <c:pt idx="88">
                  <c:v>123.19999999999979</c:v>
                </c:pt>
                <c:pt idx="89">
                  <c:v>124.59999999999978</c:v>
                </c:pt>
                <c:pt idx="90">
                  <c:v>125.99999999999977</c:v>
                </c:pt>
                <c:pt idx="91">
                  <c:v>127.39999999999978</c:v>
                </c:pt>
                <c:pt idx="92">
                  <c:v>128.79999999999976</c:v>
                </c:pt>
                <c:pt idx="93">
                  <c:v>130.19999999999976</c:v>
                </c:pt>
                <c:pt idx="94">
                  <c:v>131.59999999999977</c:v>
                </c:pt>
                <c:pt idx="95">
                  <c:v>132.99999999999974</c:v>
                </c:pt>
                <c:pt idx="96">
                  <c:v>134.39999999999975</c:v>
                </c:pt>
                <c:pt idx="97">
                  <c:v>135.79999999999973</c:v>
                </c:pt>
                <c:pt idx="98">
                  <c:v>137.19999999999973</c:v>
                </c:pt>
                <c:pt idx="99">
                  <c:v>138.59999999999974</c:v>
                </c:pt>
                <c:pt idx="100">
                  <c:v>139.99999999999972</c:v>
                </c:pt>
                <c:pt idx="101">
                  <c:v>141.39999999999972</c:v>
                </c:pt>
                <c:pt idx="102">
                  <c:v>142.79999999999973</c:v>
                </c:pt>
                <c:pt idx="103">
                  <c:v>144.1999999999997</c:v>
                </c:pt>
                <c:pt idx="104">
                  <c:v>145.59999999999971</c:v>
                </c:pt>
                <c:pt idx="105">
                  <c:v>146.99999999999972</c:v>
                </c:pt>
                <c:pt idx="106">
                  <c:v>148.39999999999969</c:v>
                </c:pt>
                <c:pt idx="107">
                  <c:v>149.7999999999997</c:v>
                </c:pt>
                <c:pt idx="108">
                  <c:v>151.19999999999968</c:v>
                </c:pt>
                <c:pt idx="109">
                  <c:v>152.59999999999968</c:v>
                </c:pt>
                <c:pt idx="110">
                  <c:v>153.99999999999969</c:v>
                </c:pt>
                <c:pt idx="111">
                  <c:v>155.39999999999966</c:v>
                </c:pt>
                <c:pt idx="112">
                  <c:v>156.79999999999967</c:v>
                </c:pt>
                <c:pt idx="113">
                  <c:v>158.19999999999965</c:v>
                </c:pt>
                <c:pt idx="114">
                  <c:v>159.59999999999965</c:v>
                </c:pt>
                <c:pt idx="115">
                  <c:v>160.99999999999966</c:v>
                </c:pt>
                <c:pt idx="116">
                  <c:v>162.39999999999964</c:v>
                </c:pt>
                <c:pt idx="117">
                  <c:v>163.79999999999964</c:v>
                </c:pt>
                <c:pt idx="118">
                  <c:v>165.19999999999965</c:v>
                </c:pt>
                <c:pt idx="119">
                  <c:v>166.59999999999962</c:v>
                </c:pt>
                <c:pt idx="120">
                  <c:v>167.99999999999963</c:v>
                </c:pt>
                <c:pt idx="121">
                  <c:v>169.39999999999964</c:v>
                </c:pt>
                <c:pt idx="122">
                  <c:v>170.79999999999961</c:v>
                </c:pt>
                <c:pt idx="123">
                  <c:v>172.19999999999962</c:v>
                </c:pt>
                <c:pt idx="124">
                  <c:v>173.5999999999996</c:v>
                </c:pt>
                <c:pt idx="125">
                  <c:v>174.9999999999996</c:v>
                </c:pt>
                <c:pt idx="126">
                  <c:v>176.39999999999961</c:v>
                </c:pt>
                <c:pt idx="127">
                  <c:v>177.79999999999959</c:v>
                </c:pt>
                <c:pt idx="128">
                  <c:v>179.19999999999959</c:v>
                </c:pt>
                <c:pt idx="129">
                  <c:v>180.59999999999957</c:v>
                </c:pt>
                <c:pt idx="130">
                  <c:v>181.99999999999957</c:v>
                </c:pt>
                <c:pt idx="131">
                  <c:v>183.39999999999958</c:v>
                </c:pt>
                <c:pt idx="132">
                  <c:v>184.79999999999956</c:v>
                </c:pt>
                <c:pt idx="133">
                  <c:v>186.19999999999956</c:v>
                </c:pt>
                <c:pt idx="134">
                  <c:v>187.59999999999957</c:v>
                </c:pt>
                <c:pt idx="135">
                  <c:v>188.99999999999955</c:v>
                </c:pt>
                <c:pt idx="136">
                  <c:v>190.39999999999955</c:v>
                </c:pt>
                <c:pt idx="137">
                  <c:v>191.79999999999956</c:v>
                </c:pt>
                <c:pt idx="138">
                  <c:v>193.19999999999953</c:v>
                </c:pt>
                <c:pt idx="139">
                  <c:v>194.59999999999954</c:v>
                </c:pt>
                <c:pt idx="140">
                  <c:v>195.99999999999952</c:v>
                </c:pt>
                <c:pt idx="141">
                  <c:v>197.39999999999952</c:v>
                </c:pt>
                <c:pt idx="142">
                  <c:v>198.79999999999953</c:v>
                </c:pt>
                <c:pt idx="143">
                  <c:v>200.19999999999951</c:v>
                </c:pt>
                <c:pt idx="144">
                  <c:v>201.59999999999951</c:v>
                </c:pt>
                <c:pt idx="145">
                  <c:v>202.99999999999949</c:v>
                </c:pt>
                <c:pt idx="146">
                  <c:v>204.39999999999949</c:v>
                </c:pt>
                <c:pt idx="147">
                  <c:v>205.7999999999995</c:v>
                </c:pt>
                <c:pt idx="148">
                  <c:v>207.19999999999948</c:v>
                </c:pt>
                <c:pt idx="149">
                  <c:v>208.59999999999948</c:v>
                </c:pt>
                <c:pt idx="150">
                  <c:v>209.99999999999949</c:v>
                </c:pt>
                <c:pt idx="151">
                  <c:v>211.39999999999947</c:v>
                </c:pt>
                <c:pt idx="152">
                  <c:v>212.79999999999947</c:v>
                </c:pt>
                <c:pt idx="153">
                  <c:v>214.19999999999948</c:v>
                </c:pt>
                <c:pt idx="154">
                  <c:v>215.59999999999945</c:v>
                </c:pt>
                <c:pt idx="155">
                  <c:v>216.99999999999946</c:v>
                </c:pt>
                <c:pt idx="156">
                  <c:v>218.39999999999944</c:v>
                </c:pt>
                <c:pt idx="157">
                  <c:v>219.79999999999944</c:v>
                </c:pt>
                <c:pt idx="158">
                  <c:v>221.19999999999945</c:v>
                </c:pt>
                <c:pt idx="159">
                  <c:v>222.59999999999943</c:v>
                </c:pt>
                <c:pt idx="160">
                  <c:v>223.99999999999943</c:v>
                </c:pt>
                <c:pt idx="161">
                  <c:v>225.39999999999941</c:v>
                </c:pt>
                <c:pt idx="162">
                  <c:v>226.79999999999944</c:v>
                </c:pt>
                <c:pt idx="163">
                  <c:v>228.19999999999948</c:v>
                </c:pt>
                <c:pt idx="164">
                  <c:v>229.59999999999948</c:v>
                </c:pt>
                <c:pt idx="165">
                  <c:v>230.99999999999949</c:v>
                </c:pt>
                <c:pt idx="166">
                  <c:v>232.39999999999952</c:v>
                </c:pt>
                <c:pt idx="167">
                  <c:v>233.79999999999956</c:v>
                </c:pt>
                <c:pt idx="168">
                  <c:v>235.19999999999956</c:v>
                </c:pt>
                <c:pt idx="169">
                  <c:v>236.59999999999957</c:v>
                </c:pt>
                <c:pt idx="170">
                  <c:v>237.9999999999996</c:v>
                </c:pt>
                <c:pt idx="171">
                  <c:v>239.39999999999964</c:v>
                </c:pt>
                <c:pt idx="172">
                  <c:v>240.79999999999964</c:v>
                </c:pt>
                <c:pt idx="173">
                  <c:v>242.19999999999965</c:v>
                </c:pt>
                <c:pt idx="174">
                  <c:v>243.59999999999968</c:v>
                </c:pt>
                <c:pt idx="175">
                  <c:v>244.99999999999972</c:v>
                </c:pt>
                <c:pt idx="176">
                  <c:v>246.39999999999972</c:v>
                </c:pt>
                <c:pt idx="177">
                  <c:v>247.79999999999973</c:v>
                </c:pt>
                <c:pt idx="178">
                  <c:v>249.19999999999976</c:v>
                </c:pt>
                <c:pt idx="179">
                  <c:v>250.5999999999998</c:v>
                </c:pt>
                <c:pt idx="180">
                  <c:v>251.9999999999998</c:v>
                </c:pt>
                <c:pt idx="181">
                  <c:v>253.39999999999981</c:v>
                </c:pt>
                <c:pt idx="182">
                  <c:v>254.79999999999984</c:v>
                </c:pt>
                <c:pt idx="183">
                  <c:v>256.19999999999987</c:v>
                </c:pt>
                <c:pt idx="184">
                  <c:v>257.59999999999991</c:v>
                </c:pt>
                <c:pt idx="185">
                  <c:v>258.99999999999989</c:v>
                </c:pt>
                <c:pt idx="186">
                  <c:v>260.39999999999992</c:v>
                </c:pt>
                <c:pt idx="187">
                  <c:v>261.79999999999995</c:v>
                </c:pt>
                <c:pt idx="188">
                  <c:v>263.19999999999993</c:v>
                </c:pt>
                <c:pt idx="189">
                  <c:v>264.59999999999997</c:v>
                </c:pt>
                <c:pt idx="190">
                  <c:v>266</c:v>
                </c:pt>
                <c:pt idx="191">
                  <c:v>267.40000000000003</c:v>
                </c:pt>
                <c:pt idx="192">
                  <c:v>268.80000000000007</c:v>
                </c:pt>
                <c:pt idx="193">
                  <c:v>270.20000000000005</c:v>
                </c:pt>
                <c:pt idx="194">
                  <c:v>271.60000000000008</c:v>
                </c:pt>
                <c:pt idx="195">
                  <c:v>273.00000000000011</c:v>
                </c:pt>
                <c:pt idx="196">
                  <c:v>274.40000000000009</c:v>
                </c:pt>
                <c:pt idx="197">
                  <c:v>275.80000000000013</c:v>
                </c:pt>
                <c:pt idx="198">
                  <c:v>277.20000000000016</c:v>
                </c:pt>
                <c:pt idx="199">
                  <c:v>278.60000000000019</c:v>
                </c:pt>
                <c:pt idx="200">
                  <c:v>280.00000000000023</c:v>
                </c:pt>
              </c:numCache>
            </c:numRef>
          </c:xVal>
          <c:yVal>
            <c:numRef>
              <c:f>'RT esfera soterrada'!$E$9:$E$209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0.56841051104248352</c:v>
                </c:pt>
                <c:pt idx="3">
                  <c:v>1.0420859369112196</c:v>
                </c:pt>
                <c:pt idx="4">
                  <c:v>1.2789236498455876</c:v>
                </c:pt>
                <c:pt idx="5">
                  <c:v>1.4210262776062084</c:v>
                </c:pt>
                <c:pt idx="6">
                  <c:v>1.5157613627799555</c:v>
                </c:pt>
                <c:pt idx="7">
                  <c:v>1.5834292807612036</c:v>
                </c:pt>
                <c:pt idx="8">
                  <c:v>1.6341802192471395</c:v>
                </c:pt>
                <c:pt idx="9">
                  <c:v>1.6736531714028675</c:v>
                </c:pt>
                <c:pt idx="10">
                  <c:v>1.7052315331274499</c:v>
                </c:pt>
                <c:pt idx="11">
                  <c:v>1.7310683745384718</c:v>
                </c:pt>
                <c:pt idx="12">
                  <c:v>1.7525990757143235</c:v>
                </c:pt>
                <c:pt idx="13">
                  <c:v>1.7708173613246596</c:v>
                </c:pt>
                <c:pt idx="14">
                  <c:v>1.7864330347049475</c:v>
                </c:pt>
                <c:pt idx="15">
                  <c:v>1.7999666183011973</c:v>
                </c:pt>
                <c:pt idx="16">
                  <c:v>1.8118085039479157</c:v>
                </c:pt>
                <c:pt idx="17">
                  <c:v>1.8222572265773731</c:v>
                </c:pt>
                <c:pt idx="18">
                  <c:v>1.8315449800257797</c:v>
                </c:pt>
                <c:pt idx="19">
                  <c:v>1.8398550752164593</c:v>
                </c:pt>
                <c:pt idx="20">
                  <c:v>1.8473341608880709</c:v>
                </c:pt>
                <c:pt idx="21">
                  <c:v>1.8541009526861958</c:v>
                </c:pt>
                <c:pt idx="22">
                  <c:v>1.8602525815935818</c:v>
                </c:pt>
                <c:pt idx="23">
                  <c:v>1.8658692862481518</c:v>
                </c:pt>
                <c:pt idx="24">
                  <c:v>1.8710179321815077</c:v>
                </c:pt>
                <c:pt idx="25">
                  <c:v>1.8757546864401951</c:v>
                </c:pt>
                <c:pt idx="26">
                  <c:v>1.8801270749866756</c:v>
                </c:pt>
                <c:pt idx="27">
                  <c:v>1.8841755829000837</c:v>
                </c:pt>
                <c:pt idx="28">
                  <c:v>1.8879349116768198</c:v>
                </c:pt>
                <c:pt idx="29">
                  <c:v>1.8914349763999878</c:v>
                </c:pt>
                <c:pt idx="30">
                  <c:v>1.8947017034749445</c:v>
                </c:pt>
                <c:pt idx="31">
                  <c:v>1.8977576739644202</c:v>
                </c:pt>
                <c:pt idx="32">
                  <c:v>1.9006226462983038</c:v>
                </c:pt>
                <c:pt idx="33">
                  <c:v>1.9033139839452851</c:v>
                </c:pt>
                <c:pt idx="34">
                  <c:v>1.9058470076130325</c:v>
                </c:pt>
                <c:pt idx="35">
                  <c:v>1.9082352870711943</c:v>
                </c:pt>
                <c:pt idx="36">
                  <c:v>1.9104908843372357</c:v>
                </c:pt>
                <c:pt idx="37">
                  <c:v>1.9126245574267347</c:v>
                </c:pt>
                <c:pt idx="38">
                  <c:v>1.9146459319325755</c:v>
                </c:pt>
                <c:pt idx="39">
                  <c:v>1.9165636462073476</c:v>
                </c:pt>
                <c:pt idx="40">
                  <c:v>1.9183854747683813</c:v>
                </c:pt>
                <c:pt idx="41">
                  <c:v>1.9201184336435109</c:v>
                </c:pt>
                <c:pt idx="42">
                  <c:v>1.9217688706674436</c:v>
                </c:pt>
                <c:pt idx="43">
                  <c:v>1.9233425431786355</c:v>
                </c:pt>
                <c:pt idx="44">
                  <c:v>1.9248446851211369</c:v>
                </c:pt>
                <c:pt idx="45">
                  <c:v>1.9262800651995269</c:v>
                </c:pt>
                <c:pt idx="46">
                  <c:v>1.9276530374484218</c:v>
                </c:pt>
                <c:pt idx="47">
                  <c:v>1.9289675853462998</c:v>
                </c:pt>
                <c:pt idx="48">
                  <c:v>1.9302273604150997</c:v>
                </c:pt>
                <c:pt idx="49">
                  <c:v>1.9314357160933362</c:v>
                </c:pt>
                <c:pt idx="50">
                  <c:v>1.9325957375444434</c:v>
                </c:pt>
                <c:pt idx="51">
                  <c:v>1.9337102679582521</c:v>
                </c:pt>
                <c:pt idx="52">
                  <c:v>1.9347819318176835</c:v>
                </c:pt>
                <c:pt idx="53">
                  <c:v>1.9358131555314761</c:v>
                </c:pt>
                <c:pt idx="54">
                  <c:v>1.9368061857743875</c:v>
                </c:pt>
                <c:pt idx="55">
                  <c:v>1.9377631058266478</c:v>
                </c:pt>
                <c:pt idx="56">
                  <c:v>1.9386858501627557</c:v>
                </c:pt>
                <c:pt idx="57">
                  <c:v>1.9395762175046143</c:v>
                </c:pt>
                <c:pt idx="58">
                  <c:v>1.9404358825243397</c:v>
                </c:pt>
                <c:pt idx="59">
                  <c:v>1.9412664063569558</c:v>
                </c:pt>
                <c:pt idx="60">
                  <c:v>1.9420692460618181</c:v>
                </c:pt>
                <c:pt idx="61">
                  <c:v>1.9428457631534062</c:v>
                </c:pt>
                <c:pt idx="62">
                  <c:v>1.9435972313065559</c:v>
                </c:pt>
                <c:pt idx="63">
                  <c:v>1.9443248433278595</c:v>
                </c:pt>
                <c:pt idx="64">
                  <c:v>1.9450297174734976</c:v>
                </c:pt>
                <c:pt idx="65">
                  <c:v>1.9457129031838851</c:v>
                </c:pt>
                <c:pt idx="66">
                  <c:v>1.9463753862969884</c:v>
                </c:pt>
                <c:pt idx="67">
                  <c:v>1.947018093794775</c:v>
                </c:pt>
                <c:pt idx="68">
                  <c:v>1.9476418981308619</c:v>
                </c:pt>
                <c:pt idx="69">
                  <c:v>1.9482476211818449</c:v>
                </c:pt>
                <c:pt idx="70">
                  <c:v>1.9488360378599427</c:v>
                </c:pt>
                <c:pt idx="71">
                  <c:v>1.9494078794203478</c:v>
                </c:pt>
                <c:pt idx="72">
                  <c:v>1.9499638364929637</c:v>
                </c:pt>
                <c:pt idx="73">
                  <c:v>1.9505045618649599</c:v>
                </c:pt>
                <c:pt idx="74">
                  <c:v>1.9510306730377129</c:v>
                </c:pt>
                <c:pt idx="75">
                  <c:v>1.9515427545791928</c:v>
                </c:pt>
                <c:pt idx="76">
                  <c:v>1.9520413602906335</c:v>
                </c:pt>
                <c:pt idx="77">
                  <c:v>1.9525270152043745</c:v>
                </c:pt>
                <c:pt idx="78">
                  <c:v>1.9530002174280197</c:v>
                </c:pt>
                <c:pt idx="79">
                  <c:v>1.9534614398485344</c:v>
                </c:pt>
                <c:pt idx="80">
                  <c:v>1.9539111317085365</c:v>
                </c:pt>
                <c:pt idx="81">
                  <c:v>1.9543497200658224</c:v>
                </c:pt>
                <c:pt idx="82">
                  <c:v>1.954777611146101</c:v>
                </c:pt>
                <c:pt idx="83">
                  <c:v>1.9551951915979395</c:v>
                </c:pt>
                <c:pt idx="84">
                  <c:v>1.9556028296580676</c:v>
                </c:pt>
                <c:pt idx="85">
                  <c:v>1.9560008762344279</c:v>
                </c:pt>
                <c:pt idx="86">
                  <c:v>1.9563896659136635</c:v>
                </c:pt>
                <c:pt idx="87">
                  <c:v>1.9567695178991238</c:v>
                </c:pt>
                <c:pt idx="88">
                  <c:v>1.9571407368849141</c:v>
                </c:pt>
                <c:pt idx="89">
                  <c:v>1.957503613871024</c:v>
                </c:pt>
                <c:pt idx="90">
                  <c:v>1.9578584269241091</c:v>
                </c:pt>
                <c:pt idx="91">
                  <c:v>1.9582054418881156</c:v>
                </c:pt>
                <c:pt idx="92">
                  <c:v>1.9585449130485568</c:v>
                </c:pt>
                <c:pt idx="93">
                  <c:v>1.9588770837539344</c:v>
                </c:pt>
                <c:pt idx="94">
                  <c:v>1.9592021869974958</c:v>
                </c:pt>
                <c:pt idx="95">
                  <c:v>1.9595204459622453</c:v>
                </c:pt>
                <c:pt idx="96">
                  <c:v>1.9598320745318956</c:v>
                </c:pt>
                <c:pt idx="97">
                  <c:v>1.9601372777702131</c:v>
                </c:pt>
                <c:pt idx="98">
                  <c:v>1.9604362523710139</c:v>
                </c:pt>
                <c:pt idx="99">
                  <c:v>1.9607291870808894</c:v>
                </c:pt>
                <c:pt idx="100">
                  <c:v>1.9610162630965673</c:v>
                </c:pt>
                <c:pt idx="101">
                  <c:v>1.9612976544386675</c:v>
                </c:pt>
                <c:pt idx="102">
                  <c:v>1.9615735283034719</c:v>
                </c:pt>
                <c:pt idx="103">
                  <c:v>1.9618440453942021</c:v>
                </c:pt>
                <c:pt idx="104">
                  <c:v>1.9621093602331876</c:v>
                </c:pt>
                <c:pt idx="105">
                  <c:v>1.9623696214561925</c:v>
                </c:pt>
                <c:pt idx="106">
                  <c:v>1.9626249720900839</c:v>
                </c:pt>
                <c:pt idx="107">
                  <c:v>1.9628755498149306</c:v>
                </c:pt>
                <c:pt idx="108">
                  <c:v>1.9631214872115397</c:v>
                </c:pt>
                <c:pt idx="109">
                  <c:v>1.9633629119953666</c:v>
                </c:pt>
                <c:pt idx="110">
                  <c:v>1.9635999472376697</c:v>
                </c:pt>
                <c:pt idx="111">
                  <c:v>1.9638327115747058</c:v>
                </c:pt>
                <c:pt idx="112">
                  <c:v>1.9640613194057237</c:v>
                </c:pt>
                <c:pt idx="113">
                  <c:v>1.96428588108044</c:v>
                </c:pt>
                <c:pt idx="114">
                  <c:v>1.9645065030766529</c:v>
                </c:pt>
                <c:pt idx="115">
                  <c:v>1.9647232881685837</c:v>
                </c:pt>
                <c:pt idx="116">
                  <c:v>1.9649363355865155</c:v>
                </c:pt>
                <c:pt idx="117">
                  <c:v>1.9651457411682436</c:v>
                </c:pt>
                <c:pt idx="118">
                  <c:v>1.9653515975028237</c:v>
                </c:pt>
                <c:pt idx="119">
                  <c:v>1.9655539940670745</c:v>
                </c:pt>
                <c:pt idx="120">
                  <c:v>1.9657530173552547</c:v>
                </c:pt>
                <c:pt idx="121">
                  <c:v>1.9659487510023079</c:v>
                </c:pt>
                <c:pt idx="122">
                  <c:v>1.9661412759010488</c:v>
                </c:pt>
                <c:pt idx="123">
                  <c:v>1.9663306703136314</c:v>
                </c:pt>
                <c:pt idx="124">
                  <c:v>1.9665170099776237</c:v>
                </c:pt>
                <c:pt idx="125">
                  <c:v>1.9667003682069923</c:v>
                </c:pt>
                <c:pt idx="126">
                  <c:v>1.9668808159882758</c:v>
                </c:pt>
                <c:pt idx="127">
                  <c:v>1.967058422072216</c:v>
                </c:pt>
                <c:pt idx="128">
                  <c:v>1.9672332530610945</c:v>
                </c:pt>
                <c:pt idx="129">
                  <c:v>1.9674053734920063</c:v>
                </c:pt>
                <c:pt idx="130">
                  <c:v>1.9675748459162883</c:v>
                </c:pt>
                <c:pt idx="131">
                  <c:v>1.9677417309753145</c:v>
                </c:pt>
                <c:pt idx="132">
                  <c:v>1.96790608747284</c:v>
                </c:pt>
                <c:pt idx="133">
                  <c:v>1.968067972444087</c:v>
                </c:pt>
                <c:pt idx="134">
                  <c:v>1.9682274412217333</c:v>
                </c:pt>
                <c:pt idx="135">
                  <c:v>1.9683845474989701</c:v>
                </c:pt>
                <c:pt idx="136">
                  <c:v>1.9685393433897767</c:v>
                </c:pt>
                <c:pt idx="137">
                  <c:v>1.9686918794865573</c:v>
                </c:pt>
                <c:pt idx="138">
                  <c:v>1.9688422049152683</c:v>
                </c:pt>
                <c:pt idx="139">
                  <c:v>1.9689903673881706</c:v>
                </c:pt>
                <c:pt idx="140">
                  <c:v>1.9691364132543172</c:v>
                </c:pt>
                <c:pt idx="141">
                  <c:v>1.9692803875478944</c:v>
                </c:pt>
                <c:pt idx="142">
                  <c:v>1.9694223340345196</c:v>
                </c:pt>
                <c:pt idx="143">
                  <c:v>1.9695622952555978</c:v>
                </c:pt>
                <c:pt idx="144">
                  <c:v>1.9697003125708274</c:v>
                </c:pt>
                <c:pt idx="145">
                  <c:v>1.9698364261989509</c:v>
                </c:pt>
                <c:pt idx="146">
                  <c:v>1.9699706752568258</c:v>
                </c:pt>
                <c:pt idx="147">
                  <c:v>1.9701030977969065</c:v>
                </c:pt>
                <c:pt idx="148">
                  <c:v>1.9702337308432023</c:v>
                </c:pt>
                <c:pt idx="149">
                  <c:v>1.9703626104257894</c:v>
                </c:pt>
                <c:pt idx="150">
                  <c:v>1.970489771613942</c:v>
                </c:pt>
                <c:pt idx="151">
                  <c:v>1.9706152485479471</c:v>
                </c:pt>
                <c:pt idx="152">
                  <c:v>1.9707390744696627</c:v>
                </c:pt>
                <c:pt idx="153">
                  <c:v>1.9708612817518785</c:v>
                </c:pt>
                <c:pt idx="154">
                  <c:v>1.9709819019265331</c:v>
                </c:pt>
                <c:pt idx="155">
                  <c:v>1.9711009657118372</c:v>
                </c:pt>
                <c:pt idx="156">
                  <c:v>1.9712185030383558</c:v>
                </c:pt>
                <c:pt idx="157">
                  <c:v>1.9713345430740901</c:v>
                </c:pt>
                <c:pt idx="158">
                  <c:v>1.971449114248613</c:v>
                </c:pt>
                <c:pt idx="159">
                  <c:v>1.9715622442762863</c:v>
                </c:pt>
                <c:pt idx="160">
                  <c:v>1.9716739601786142</c:v>
                </c:pt>
                <c:pt idx="161">
                  <c:v>1.9717842883057572</c:v>
                </c:pt>
                <c:pt idx="162">
                  <c:v>1.9718932543572569</c:v>
                </c:pt>
                <c:pt idx="163">
                  <c:v>1.9720008834019898</c:v>
                </c:pt>
                <c:pt idx="164">
                  <c:v>1.9721071998973965</c:v>
                </c:pt>
                <c:pt idx="165">
                  <c:v>1.9722122277080103</c:v>
                </c:pt>
                <c:pt idx="166">
                  <c:v>1.9723159901233156</c:v>
                </c:pt>
                <c:pt idx="167">
                  <c:v>1.9724185098749647</c:v>
                </c:pt>
                <c:pt idx="168">
                  <c:v>1.9725198091533795</c:v>
                </c:pt>
                <c:pt idx="169">
                  <c:v>1.9726199096237662</c:v>
                </c:pt>
                <c:pt idx="170">
                  <c:v>1.9727188324415599</c:v>
                </c:pt>
                <c:pt idx="171">
                  <c:v>1.9728165982673325</c:v>
                </c:pt>
                <c:pt idx="172">
                  <c:v>1.9729132272811776</c:v>
                </c:pt>
                <c:pt idx="173">
                  <c:v>1.9730087391965967</c:v>
                </c:pt>
                <c:pt idx="174">
                  <c:v>1.9731031532739076</c:v>
                </c:pt>
                <c:pt idx="175">
                  <c:v>1.9731964883331923</c:v>
                </c:pt>
                <c:pt idx="176">
                  <c:v>1.973288762766803</c:v>
                </c:pt>
                <c:pt idx="177">
                  <c:v>1.9733799945514465</c:v>
                </c:pt>
                <c:pt idx="178">
                  <c:v>1.9734702012598577</c:v>
                </c:pt>
                <c:pt idx="179">
                  <c:v>1.973559400072086</c:v>
                </c:pt>
                <c:pt idx="180">
                  <c:v>1.9736476077864005</c:v>
                </c:pt>
                <c:pt idx="181">
                  <c:v>1.9737348408298385</c:v>
                </c:pt>
                <c:pt idx="182">
                  <c:v>1.9738211152684035</c:v>
                </c:pt>
                <c:pt idx="183">
                  <c:v>1.9739064468169298</c:v>
                </c:pt>
                <c:pt idx="184">
                  <c:v>1.9739908508486241</c:v>
                </c:pt>
                <c:pt idx="185">
                  <c:v>1.9740743424043004</c:v>
                </c:pt>
                <c:pt idx="186">
                  <c:v>1.9741569362013129</c:v>
                </c:pt>
                <c:pt idx="187">
                  <c:v>1.9742386466422082</c:v>
                </c:pt>
                <c:pt idx="188">
                  <c:v>1.9743194878230936</c:v>
                </c:pt>
                <c:pt idx="189">
                  <c:v>1.9743994735417476</c:v>
                </c:pt>
                <c:pt idx="190">
                  <c:v>1.9744786173054683</c:v>
                </c:pt>
                <c:pt idx="191">
                  <c:v>1.9745569323386791</c:v>
                </c:pt>
                <c:pt idx="192">
                  <c:v>1.9746344315902937</c:v>
                </c:pt>
                <c:pt idx="193">
                  <c:v>1.9747111277408553</c:v>
                </c:pt>
                <c:pt idx="194">
                  <c:v>1.9747870332094524</c:v>
                </c:pt>
                <c:pt idx="195">
                  <c:v>1.9748621601604228</c:v>
                </c:pt>
                <c:pt idx="196">
                  <c:v>1.9749365205098528</c:v>
                </c:pt>
                <c:pt idx="197">
                  <c:v>1.9750101259318773</c:v>
                </c:pt>
                <c:pt idx="198">
                  <c:v>1.9750829878647906</c:v>
                </c:pt>
                <c:pt idx="199">
                  <c:v>1.975155117516971</c:v>
                </c:pt>
                <c:pt idx="200">
                  <c:v>1.9752265258726296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F7-4C1A-8206-573726FB6658}"/>
            </c:ext>
          </c:extLst>
        </c:ser>
        <c:ser>
          <c:idx val="2"/>
          <c:order val="2"/>
          <c:tx>
            <c:v>Ra  =  0,8 [Ohm]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'RT esfera soterrada'!$C$9:$C$209</c:f>
              <c:numCache>
                <c:formatCode>#,##0.0</c:formatCode>
                <c:ptCount val="201"/>
                <c:pt idx="0">
                  <c:v>0</c:v>
                </c:pt>
                <c:pt idx="1">
                  <c:v>1.4000000000000001</c:v>
                </c:pt>
                <c:pt idx="2">
                  <c:v>2.8000000000000003</c:v>
                </c:pt>
                <c:pt idx="3">
                  <c:v>4.2000000000000011</c:v>
                </c:pt>
                <c:pt idx="4">
                  <c:v>5.6000000000000005</c:v>
                </c:pt>
                <c:pt idx="5">
                  <c:v>7</c:v>
                </c:pt>
                <c:pt idx="6">
                  <c:v>8.4</c:v>
                </c:pt>
                <c:pt idx="7">
                  <c:v>9.7999999999999989</c:v>
                </c:pt>
                <c:pt idx="8">
                  <c:v>11.2</c:v>
                </c:pt>
                <c:pt idx="9">
                  <c:v>12.599999999999998</c:v>
                </c:pt>
                <c:pt idx="10">
                  <c:v>13.999999999999998</c:v>
                </c:pt>
                <c:pt idx="11">
                  <c:v>15.399999999999999</c:v>
                </c:pt>
                <c:pt idx="12">
                  <c:v>16.8</c:v>
                </c:pt>
                <c:pt idx="13">
                  <c:v>18.2</c:v>
                </c:pt>
                <c:pt idx="14">
                  <c:v>19.600000000000001</c:v>
                </c:pt>
                <c:pt idx="15">
                  <c:v>21.000000000000004</c:v>
                </c:pt>
                <c:pt idx="16">
                  <c:v>22.400000000000006</c:v>
                </c:pt>
                <c:pt idx="17">
                  <c:v>23.800000000000004</c:v>
                </c:pt>
                <c:pt idx="18">
                  <c:v>25.200000000000006</c:v>
                </c:pt>
                <c:pt idx="19">
                  <c:v>26.600000000000009</c:v>
                </c:pt>
                <c:pt idx="20">
                  <c:v>28.000000000000007</c:v>
                </c:pt>
                <c:pt idx="21">
                  <c:v>29.400000000000006</c:v>
                </c:pt>
                <c:pt idx="22">
                  <c:v>30.800000000000008</c:v>
                </c:pt>
                <c:pt idx="23">
                  <c:v>32.20000000000001</c:v>
                </c:pt>
                <c:pt idx="24">
                  <c:v>33.600000000000009</c:v>
                </c:pt>
                <c:pt idx="25">
                  <c:v>35.000000000000014</c:v>
                </c:pt>
                <c:pt idx="26">
                  <c:v>36.400000000000013</c:v>
                </c:pt>
                <c:pt idx="27">
                  <c:v>37.800000000000011</c:v>
                </c:pt>
                <c:pt idx="28">
                  <c:v>39.200000000000017</c:v>
                </c:pt>
                <c:pt idx="29">
                  <c:v>40.600000000000016</c:v>
                </c:pt>
                <c:pt idx="30">
                  <c:v>42.000000000000021</c:v>
                </c:pt>
                <c:pt idx="31">
                  <c:v>43.40000000000002</c:v>
                </c:pt>
                <c:pt idx="32">
                  <c:v>44.800000000000018</c:v>
                </c:pt>
                <c:pt idx="33">
                  <c:v>46.200000000000024</c:v>
                </c:pt>
                <c:pt idx="34">
                  <c:v>47.600000000000023</c:v>
                </c:pt>
                <c:pt idx="35">
                  <c:v>49.000000000000028</c:v>
                </c:pt>
                <c:pt idx="36">
                  <c:v>50.400000000000027</c:v>
                </c:pt>
                <c:pt idx="37">
                  <c:v>51.800000000000026</c:v>
                </c:pt>
                <c:pt idx="38">
                  <c:v>53.200000000000031</c:v>
                </c:pt>
                <c:pt idx="39">
                  <c:v>54.60000000000003</c:v>
                </c:pt>
                <c:pt idx="40">
                  <c:v>56.000000000000028</c:v>
                </c:pt>
                <c:pt idx="41">
                  <c:v>57.40000000000002</c:v>
                </c:pt>
                <c:pt idx="42">
                  <c:v>58.800000000000011</c:v>
                </c:pt>
                <c:pt idx="43">
                  <c:v>60.20000000000001</c:v>
                </c:pt>
                <c:pt idx="44">
                  <c:v>61.600000000000009</c:v>
                </c:pt>
                <c:pt idx="45">
                  <c:v>63</c:v>
                </c:pt>
                <c:pt idx="46">
                  <c:v>64.399999999999991</c:v>
                </c:pt>
                <c:pt idx="47">
                  <c:v>65.799999999999983</c:v>
                </c:pt>
                <c:pt idx="48">
                  <c:v>67.199999999999989</c:v>
                </c:pt>
                <c:pt idx="49">
                  <c:v>68.59999999999998</c:v>
                </c:pt>
                <c:pt idx="50">
                  <c:v>69.999999999999972</c:v>
                </c:pt>
                <c:pt idx="51">
                  <c:v>71.399999999999977</c:v>
                </c:pt>
                <c:pt idx="52">
                  <c:v>72.799999999999969</c:v>
                </c:pt>
                <c:pt idx="53">
                  <c:v>74.19999999999996</c:v>
                </c:pt>
                <c:pt idx="54">
                  <c:v>75.599999999999952</c:v>
                </c:pt>
                <c:pt idx="55">
                  <c:v>76.999999999999943</c:v>
                </c:pt>
                <c:pt idx="56">
                  <c:v>78.399999999999949</c:v>
                </c:pt>
                <c:pt idx="57">
                  <c:v>79.79999999999994</c:v>
                </c:pt>
                <c:pt idx="58">
                  <c:v>81.199999999999932</c:v>
                </c:pt>
                <c:pt idx="59">
                  <c:v>82.599999999999937</c:v>
                </c:pt>
                <c:pt idx="60">
                  <c:v>83.999999999999929</c:v>
                </c:pt>
                <c:pt idx="61">
                  <c:v>85.39999999999992</c:v>
                </c:pt>
                <c:pt idx="62">
                  <c:v>86.799999999999912</c:v>
                </c:pt>
                <c:pt idx="63">
                  <c:v>88.199999999999903</c:v>
                </c:pt>
                <c:pt idx="64">
                  <c:v>89.599999999999909</c:v>
                </c:pt>
                <c:pt idx="65">
                  <c:v>90.999999999999901</c:v>
                </c:pt>
                <c:pt idx="66">
                  <c:v>92.399999999999892</c:v>
                </c:pt>
                <c:pt idx="67">
                  <c:v>93.799999999999898</c:v>
                </c:pt>
                <c:pt idx="68">
                  <c:v>95.199999999999889</c:v>
                </c:pt>
                <c:pt idx="69">
                  <c:v>96.599999999999881</c:v>
                </c:pt>
                <c:pt idx="70">
                  <c:v>97.999999999999872</c:v>
                </c:pt>
                <c:pt idx="71">
                  <c:v>99.399999999999864</c:v>
                </c:pt>
                <c:pt idx="72">
                  <c:v>100.79999999999987</c:v>
                </c:pt>
                <c:pt idx="73">
                  <c:v>102.19999999999986</c:v>
                </c:pt>
                <c:pt idx="74">
                  <c:v>103.59999999999985</c:v>
                </c:pt>
                <c:pt idx="75">
                  <c:v>104.99999999999986</c:v>
                </c:pt>
                <c:pt idx="76">
                  <c:v>106.39999999999985</c:v>
                </c:pt>
                <c:pt idx="77">
                  <c:v>107.79999999999984</c:v>
                </c:pt>
                <c:pt idx="78">
                  <c:v>109.19999999999983</c:v>
                </c:pt>
                <c:pt idx="79">
                  <c:v>110.59999999999982</c:v>
                </c:pt>
                <c:pt idx="80">
                  <c:v>111.99999999999983</c:v>
                </c:pt>
                <c:pt idx="81">
                  <c:v>113.39999999999982</c:v>
                </c:pt>
                <c:pt idx="82">
                  <c:v>114.79999999999981</c:v>
                </c:pt>
                <c:pt idx="83">
                  <c:v>116.19999999999982</c:v>
                </c:pt>
                <c:pt idx="84">
                  <c:v>117.59999999999981</c:v>
                </c:pt>
                <c:pt idx="85">
                  <c:v>118.9999999999998</c:v>
                </c:pt>
                <c:pt idx="86">
                  <c:v>120.39999999999979</c:v>
                </c:pt>
                <c:pt idx="87">
                  <c:v>121.79999999999978</c:v>
                </c:pt>
                <c:pt idx="88">
                  <c:v>123.19999999999979</c:v>
                </c:pt>
                <c:pt idx="89">
                  <c:v>124.59999999999978</c:v>
                </c:pt>
                <c:pt idx="90">
                  <c:v>125.99999999999977</c:v>
                </c:pt>
                <c:pt idx="91">
                  <c:v>127.39999999999978</c:v>
                </c:pt>
                <c:pt idx="92">
                  <c:v>128.79999999999976</c:v>
                </c:pt>
                <c:pt idx="93">
                  <c:v>130.19999999999976</c:v>
                </c:pt>
                <c:pt idx="94">
                  <c:v>131.59999999999977</c:v>
                </c:pt>
                <c:pt idx="95">
                  <c:v>132.99999999999974</c:v>
                </c:pt>
                <c:pt idx="96">
                  <c:v>134.39999999999975</c:v>
                </c:pt>
                <c:pt idx="97">
                  <c:v>135.79999999999973</c:v>
                </c:pt>
                <c:pt idx="98">
                  <c:v>137.19999999999973</c:v>
                </c:pt>
                <c:pt idx="99">
                  <c:v>138.59999999999974</c:v>
                </c:pt>
                <c:pt idx="100">
                  <c:v>139.99999999999972</c:v>
                </c:pt>
                <c:pt idx="101">
                  <c:v>141.39999999999972</c:v>
                </c:pt>
                <c:pt idx="102">
                  <c:v>142.79999999999973</c:v>
                </c:pt>
                <c:pt idx="103">
                  <c:v>144.1999999999997</c:v>
                </c:pt>
                <c:pt idx="104">
                  <c:v>145.59999999999971</c:v>
                </c:pt>
                <c:pt idx="105">
                  <c:v>146.99999999999972</c:v>
                </c:pt>
                <c:pt idx="106">
                  <c:v>148.39999999999969</c:v>
                </c:pt>
                <c:pt idx="107">
                  <c:v>149.7999999999997</c:v>
                </c:pt>
                <c:pt idx="108">
                  <c:v>151.19999999999968</c:v>
                </c:pt>
                <c:pt idx="109">
                  <c:v>152.59999999999968</c:v>
                </c:pt>
                <c:pt idx="110">
                  <c:v>153.99999999999969</c:v>
                </c:pt>
                <c:pt idx="111">
                  <c:v>155.39999999999966</c:v>
                </c:pt>
                <c:pt idx="112">
                  <c:v>156.79999999999967</c:v>
                </c:pt>
                <c:pt idx="113">
                  <c:v>158.19999999999965</c:v>
                </c:pt>
                <c:pt idx="114">
                  <c:v>159.59999999999965</c:v>
                </c:pt>
                <c:pt idx="115">
                  <c:v>160.99999999999966</c:v>
                </c:pt>
                <c:pt idx="116">
                  <c:v>162.39999999999964</c:v>
                </c:pt>
                <c:pt idx="117">
                  <c:v>163.79999999999964</c:v>
                </c:pt>
                <c:pt idx="118">
                  <c:v>165.19999999999965</c:v>
                </c:pt>
                <c:pt idx="119">
                  <c:v>166.59999999999962</c:v>
                </c:pt>
                <c:pt idx="120">
                  <c:v>167.99999999999963</c:v>
                </c:pt>
                <c:pt idx="121">
                  <c:v>169.39999999999964</c:v>
                </c:pt>
                <c:pt idx="122">
                  <c:v>170.79999999999961</c:v>
                </c:pt>
                <c:pt idx="123">
                  <c:v>172.19999999999962</c:v>
                </c:pt>
                <c:pt idx="124">
                  <c:v>173.5999999999996</c:v>
                </c:pt>
                <c:pt idx="125">
                  <c:v>174.9999999999996</c:v>
                </c:pt>
                <c:pt idx="126">
                  <c:v>176.39999999999961</c:v>
                </c:pt>
                <c:pt idx="127">
                  <c:v>177.79999999999959</c:v>
                </c:pt>
                <c:pt idx="128">
                  <c:v>179.19999999999959</c:v>
                </c:pt>
                <c:pt idx="129">
                  <c:v>180.59999999999957</c:v>
                </c:pt>
                <c:pt idx="130">
                  <c:v>181.99999999999957</c:v>
                </c:pt>
                <c:pt idx="131">
                  <c:v>183.39999999999958</c:v>
                </c:pt>
                <c:pt idx="132">
                  <c:v>184.79999999999956</c:v>
                </c:pt>
                <c:pt idx="133">
                  <c:v>186.19999999999956</c:v>
                </c:pt>
                <c:pt idx="134">
                  <c:v>187.59999999999957</c:v>
                </c:pt>
                <c:pt idx="135">
                  <c:v>188.99999999999955</c:v>
                </c:pt>
                <c:pt idx="136">
                  <c:v>190.39999999999955</c:v>
                </c:pt>
                <c:pt idx="137">
                  <c:v>191.79999999999956</c:v>
                </c:pt>
                <c:pt idx="138">
                  <c:v>193.19999999999953</c:v>
                </c:pt>
                <c:pt idx="139">
                  <c:v>194.59999999999954</c:v>
                </c:pt>
                <c:pt idx="140">
                  <c:v>195.99999999999952</c:v>
                </c:pt>
                <c:pt idx="141">
                  <c:v>197.39999999999952</c:v>
                </c:pt>
                <c:pt idx="142">
                  <c:v>198.79999999999953</c:v>
                </c:pt>
                <c:pt idx="143">
                  <c:v>200.19999999999951</c:v>
                </c:pt>
                <c:pt idx="144">
                  <c:v>201.59999999999951</c:v>
                </c:pt>
                <c:pt idx="145">
                  <c:v>202.99999999999949</c:v>
                </c:pt>
                <c:pt idx="146">
                  <c:v>204.39999999999949</c:v>
                </c:pt>
                <c:pt idx="147">
                  <c:v>205.7999999999995</c:v>
                </c:pt>
                <c:pt idx="148">
                  <c:v>207.19999999999948</c:v>
                </c:pt>
                <c:pt idx="149">
                  <c:v>208.59999999999948</c:v>
                </c:pt>
                <c:pt idx="150">
                  <c:v>209.99999999999949</c:v>
                </c:pt>
                <c:pt idx="151">
                  <c:v>211.39999999999947</c:v>
                </c:pt>
                <c:pt idx="152">
                  <c:v>212.79999999999947</c:v>
                </c:pt>
                <c:pt idx="153">
                  <c:v>214.19999999999948</c:v>
                </c:pt>
                <c:pt idx="154">
                  <c:v>215.59999999999945</c:v>
                </c:pt>
                <c:pt idx="155">
                  <c:v>216.99999999999946</c:v>
                </c:pt>
                <c:pt idx="156">
                  <c:v>218.39999999999944</c:v>
                </c:pt>
                <c:pt idx="157">
                  <c:v>219.79999999999944</c:v>
                </c:pt>
                <c:pt idx="158">
                  <c:v>221.19999999999945</c:v>
                </c:pt>
                <c:pt idx="159">
                  <c:v>222.59999999999943</c:v>
                </c:pt>
                <c:pt idx="160">
                  <c:v>223.99999999999943</c:v>
                </c:pt>
                <c:pt idx="161">
                  <c:v>225.39999999999941</c:v>
                </c:pt>
                <c:pt idx="162">
                  <c:v>226.79999999999944</c:v>
                </c:pt>
                <c:pt idx="163">
                  <c:v>228.19999999999948</c:v>
                </c:pt>
                <c:pt idx="164">
                  <c:v>229.59999999999948</c:v>
                </c:pt>
                <c:pt idx="165">
                  <c:v>230.99999999999949</c:v>
                </c:pt>
                <c:pt idx="166">
                  <c:v>232.39999999999952</c:v>
                </c:pt>
                <c:pt idx="167">
                  <c:v>233.79999999999956</c:v>
                </c:pt>
                <c:pt idx="168">
                  <c:v>235.19999999999956</c:v>
                </c:pt>
                <c:pt idx="169">
                  <c:v>236.59999999999957</c:v>
                </c:pt>
                <c:pt idx="170">
                  <c:v>237.9999999999996</c:v>
                </c:pt>
                <c:pt idx="171">
                  <c:v>239.39999999999964</c:v>
                </c:pt>
                <c:pt idx="172">
                  <c:v>240.79999999999964</c:v>
                </c:pt>
                <c:pt idx="173">
                  <c:v>242.19999999999965</c:v>
                </c:pt>
                <c:pt idx="174">
                  <c:v>243.59999999999968</c:v>
                </c:pt>
                <c:pt idx="175">
                  <c:v>244.99999999999972</c:v>
                </c:pt>
                <c:pt idx="176">
                  <c:v>246.39999999999972</c:v>
                </c:pt>
                <c:pt idx="177">
                  <c:v>247.79999999999973</c:v>
                </c:pt>
                <c:pt idx="178">
                  <c:v>249.19999999999976</c:v>
                </c:pt>
                <c:pt idx="179">
                  <c:v>250.5999999999998</c:v>
                </c:pt>
                <c:pt idx="180">
                  <c:v>251.9999999999998</c:v>
                </c:pt>
                <c:pt idx="181">
                  <c:v>253.39999999999981</c:v>
                </c:pt>
                <c:pt idx="182">
                  <c:v>254.79999999999984</c:v>
                </c:pt>
                <c:pt idx="183">
                  <c:v>256.19999999999987</c:v>
                </c:pt>
                <c:pt idx="184">
                  <c:v>257.59999999999991</c:v>
                </c:pt>
                <c:pt idx="185">
                  <c:v>258.99999999999989</c:v>
                </c:pt>
                <c:pt idx="186">
                  <c:v>260.39999999999992</c:v>
                </c:pt>
                <c:pt idx="187">
                  <c:v>261.79999999999995</c:v>
                </c:pt>
                <c:pt idx="188">
                  <c:v>263.19999999999993</c:v>
                </c:pt>
                <c:pt idx="189">
                  <c:v>264.59999999999997</c:v>
                </c:pt>
                <c:pt idx="190">
                  <c:v>266</c:v>
                </c:pt>
                <c:pt idx="191">
                  <c:v>267.40000000000003</c:v>
                </c:pt>
                <c:pt idx="192">
                  <c:v>268.80000000000007</c:v>
                </c:pt>
                <c:pt idx="193">
                  <c:v>270.20000000000005</c:v>
                </c:pt>
                <c:pt idx="194">
                  <c:v>271.60000000000008</c:v>
                </c:pt>
                <c:pt idx="195">
                  <c:v>273.00000000000011</c:v>
                </c:pt>
                <c:pt idx="196">
                  <c:v>274.40000000000009</c:v>
                </c:pt>
                <c:pt idx="197">
                  <c:v>275.80000000000013</c:v>
                </c:pt>
                <c:pt idx="198">
                  <c:v>277.20000000000016</c:v>
                </c:pt>
                <c:pt idx="199">
                  <c:v>278.60000000000019</c:v>
                </c:pt>
                <c:pt idx="200">
                  <c:v>280.00000000000023</c:v>
                </c:pt>
              </c:numCache>
            </c:numRef>
          </c:xVal>
          <c:yVal>
            <c:numRef>
              <c:f>'RT esfera soterrada'!$F$9:$F$209</c:f>
              <c:numCache>
                <c:formatCode>0.0</c:formatCode>
                <c:ptCount val="201"/>
                <c:pt idx="0">
                  <c:v>0.79577471545947676</c:v>
                </c:pt>
                <c:pt idx="1">
                  <c:v>0.79577471545947676</c:v>
                </c:pt>
                <c:pt idx="2">
                  <c:v>0.79577471545947676</c:v>
                </c:pt>
                <c:pt idx="3">
                  <c:v>0.79577471545947676</c:v>
                </c:pt>
                <c:pt idx="4">
                  <c:v>0.79577471545947676</c:v>
                </c:pt>
                <c:pt idx="5">
                  <c:v>0.79577471545947676</c:v>
                </c:pt>
                <c:pt idx="6">
                  <c:v>0.79577471545947676</c:v>
                </c:pt>
                <c:pt idx="7">
                  <c:v>0.79577471545947676</c:v>
                </c:pt>
                <c:pt idx="8">
                  <c:v>0.79577471545947676</c:v>
                </c:pt>
                <c:pt idx="9">
                  <c:v>0.79577471545947676</c:v>
                </c:pt>
                <c:pt idx="10">
                  <c:v>0.79577471545947676</c:v>
                </c:pt>
                <c:pt idx="11">
                  <c:v>0.79577471545947676</c:v>
                </c:pt>
                <c:pt idx="12">
                  <c:v>0.79577471545947676</c:v>
                </c:pt>
                <c:pt idx="13">
                  <c:v>0.79577471545947676</c:v>
                </c:pt>
                <c:pt idx="14">
                  <c:v>0.79577471545947676</c:v>
                </c:pt>
                <c:pt idx="15">
                  <c:v>0.79577471545947676</c:v>
                </c:pt>
                <c:pt idx="16">
                  <c:v>0.79577471545947676</c:v>
                </c:pt>
                <c:pt idx="17">
                  <c:v>0.79577471545947676</c:v>
                </c:pt>
                <c:pt idx="18">
                  <c:v>0.79577471545947676</c:v>
                </c:pt>
                <c:pt idx="19">
                  <c:v>0.79577471545947676</c:v>
                </c:pt>
                <c:pt idx="20">
                  <c:v>0.79577471545947676</c:v>
                </c:pt>
                <c:pt idx="21">
                  <c:v>0.79577471545947676</c:v>
                </c:pt>
                <c:pt idx="22">
                  <c:v>0.79577471545947676</c:v>
                </c:pt>
                <c:pt idx="23">
                  <c:v>0.79577471545947676</c:v>
                </c:pt>
                <c:pt idx="24">
                  <c:v>0.79577471545947676</c:v>
                </c:pt>
                <c:pt idx="25">
                  <c:v>0.79577471545947676</c:v>
                </c:pt>
                <c:pt idx="26">
                  <c:v>0.79577471545947676</c:v>
                </c:pt>
                <c:pt idx="27">
                  <c:v>0.79577471545947676</c:v>
                </c:pt>
                <c:pt idx="28">
                  <c:v>0.79577471545947676</c:v>
                </c:pt>
                <c:pt idx="29">
                  <c:v>0.79577471545947676</c:v>
                </c:pt>
                <c:pt idx="30">
                  <c:v>0.79577471545947676</c:v>
                </c:pt>
                <c:pt idx="31">
                  <c:v>0.79577471545947676</c:v>
                </c:pt>
                <c:pt idx="32">
                  <c:v>0.79577471545947676</c:v>
                </c:pt>
                <c:pt idx="33">
                  <c:v>0.79577471545947676</c:v>
                </c:pt>
                <c:pt idx="34">
                  <c:v>0.79577471545947676</c:v>
                </c:pt>
                <c:pt idx="35">
                  <c:v>0.79577471545947676</c:v>
                </c:pt>
                <c:pt idx="36">
                  <c:v>0.79577471545947676</c:v>
                </c:pt>
                <c:pt idx="37">
                  <c:v>0.79577471545947676</c:v>
                </c:pt>
                <c:pt idx="38">
                  <c:v>0.79577471545947676</c:v>
                </c:pt>
                <c:pt idx="39">
                  <c:v>0.79577471545947676</c:v>
                </c:pt>
                <c:pt idx="40">
                  <c:v>0.79577471545947676</c:v>
                </c:pt>
                <c:pt idx="41">
                  <c:v>0.79577471545947676</c:v>
                </c:pt>
                <c:pt idx="42">
                  <c:v>0.79577471545947676</c:v>
                </c:pt>
                <c:pt idx="43">
                  <c:v>0.79577471545947676</c:v>
                </c:pt>
                <c:pt idx="44">
                  <c:v>0.79577471545947676</c:v>
                </c:pt>
                <c:pt idx="45">
                  <c:v>0.79577471545947676</c:v>
                </c:pt>
                <c:pt idx="46">
                  <c:v>0.79577471545947676</c:v>
                </c:pt>
                <c:pt idx="47">
                  <c:v>0.79577471545947676</c:v>
                </c:pt>
                <c:pt idx="48">
                  <c:v>0.79577471545947676</c:v>
                </c:pt>
                <c:pt idx="49">
                  <c:v>0.79577471545947676</c:v>
                </c:pt>
                <c:pt idx="50">
                  <c:v>0.79577471545947676</c:v>
                </c:pt>
                <c:pt idx="51">
                  <c:v>0.79577471545947676</c:v>
                </c:pt>
                <c:pt idx="52">
                  <c:v>0.79577471545947676</c:v>
                </c:pt>
                <c:pt idx="53">
                  <c:v>0.79577471545947676</c:v>
                </c:pt>
                <c:pt idx="54">
                  <c:v>0.79577471545947676</c:v>
                </c:pt>
                <c:pt idx="55">
                  <c:v>0.79577471545947676</c:v>
                </c:pt>
                <c:pt idx="56">
                  <c:v>0.79577471545947676</c:v>
                </c:pt>
                <c:pt idx="57">
                  <c:v>0.79577471545947676</c:v>
                </c:pt>
                <c:pt idx="58">
                  <c:v>0.79577471545947676</c:v>
                </c:pt>
                <c:pt idx="59">
                  <c:v>0.79577471545947676</c:v>
                </c:pt>
                <c:pt idx="60">
                  <c:v>0.79577471545947676</c:v>
                </c:pt>
                <c:pt idx="61">
                  <c:v>0.79577471545947676</c:v>
                </c:pt>
                <c:pt idx="62">
                  <c:v>0.79577471545947676</c:v>
                </c:pt>
                <c:pt idx="63">
                  <c:v>0.79577471545947676</c:v>
                </c:pt>
                <c:pt idx="64">
                  <c:v>0.79577471545947676</c:v>
                </c:pt>
                <c:pt idx="65">
                  <c:v>0.79577471545947676</c:v>
                </c:pt>
                <c:pt idx="66">
                  <c:v>0.79577471545947676</c:v>
                </c:pt>
                <c:pt idx="67">
                  <c:v>0.79577471545947676</c:v>
                </c:pt>
                <c:pt idx="68">
                  <c:v>0.79577471545947676</c:v>
                </c:pt>
                <c:pt idx="69">
                  <c:v>0.79577471545947676</c:v>
                </c:pt>
                <c:pt idx="70">
                  <c:v>0.79577471545947676</c:v>
                </c:pt>
                <c:pt idx="71">
                  <c:v>0.79577471545947676</c:v>
                </c:pt>
                <c:pt idx="72">
                  <c:v>0.79577471545947676</c:v>
                </c:pt>
                <c:pt idx="73">
                  <c:v>0.79577471545947676</c:v>
                </c:pt>
                <c:pt idx="74">
                  <c:v>0.79577471545947676</c:v>
                </c:pt>
                <c:pt idx="75">
                  <c:v>0.79577471545947676</c:v>
                </c:pt>
                <c:pt idx="76">
                  <c:v>0.79577471545947676</c:v>
                </c:pt>
                <c:pt idx="77">
                  <c:v>0.79577471545947676</c:v>
                </c:pt>
                <c:pt idx="78">
                  <c:v>0.79577471545947676</c:v>
                </c:pt>
                <c:pt idx="79">
                  <c:v>0.79577471545947676</c:v>
                </c:pt>
                <c:pt idx="80">
                  <c:v>0.79577471545947676</c:v>
                </c:pt>
                <c:pt idx="81">
                  <c:v>0.79577471545947676</c:v>
                </c:pt>
                <c:pt idx="82">
                  <c:v>0.79577471545947676</c:v>
                </c:pt>
                <c:pt idx="83">
                  <c:v>0.79577471545947676</c:v>
                </c:pt>
                <c:pt idx="84">
                  <c:v>0.79577471545947676</c:v>
                </c:pt>
                <c:pt idx="85">
                  <c:v>0.79577471545947676</c:v>
                </c:pt>
                <c:pt idx="86">
                  <c:v>0.79577471545947676</c:v>
                </c:pt>
                <c:pt idx="87">
                  <c:v>0.79577471545947676</c:v>
                </c:pt>
                <c:pt idx="88">
                  <c:v>0.79577471545947676</c:v>
                </c:pt>
                <c:pt idx="89">
                  <c:v>0.79577471545947676</c:v>
                </c:pt>
                <c:pt idx="90">
                  <c:v>0.79577471545947676</c:v>
                </c:pt>
                <c:pt idx="91">
                  <c:v>0.79577471545947676</c:v>
                </c:pt>
                <c:pt idx="92">
                  <c:v>0.79577471545947676</c:v>
                </c:pt>
                <c:pt idx="93">
                  <c:v>0.79577471545947676</c:v>
                </c:pt>
                <c:pt idx="94">
                  <c:v>0.79577471545947676</c:v>
                </c:pt>
                <c:pt idx="95">
                  <c:v>0.79577471545947676</c:v>
                </c:pt>
                <c:pt idx="96">
                  <c:v>0.79577471545947676</c:v>
                </c:pt>
                <c:pt idx="97">
                  <c:v>0.79577471545947676</c:v>
                </c:pt>
                <c:pt idx="98">
                  <c:v>0.79577471545947676</c:v>
                </c:pt>
                <c:pt idx="99">
                  <c:v>0.79577471545947676</c:v>
                </c:pt>
                <c:pt idx="100">
                  <c:v>0.79577471545947676</c:v>
                </c:pt>
                <c:pt idx="101">
                  <c:v>0.79577471545947676</c:v>
                </c:pt>
                <c:pt idx="102">
                  <c:v>0.79577471545947676</c:v>
                </c:pt>
                <c:pt idx="103">
                  <c:v>0.79577471545947676</c:v>
                </c:pt>
                <c:pt idx="104">
                  <c:v>0.79577471545947676</c:v>
                </c:pt>
                <c:pt idx="105">
                  <c:v>0.79577471545947676</c:v>
                </c:pt>
                <c:pt idx="106">
                  <c:v>0.79577471545947676</c:v>
                </c:pt>
                <c:pt idx="107">
                  <c:v>0.79577471545947676</c:v>
                </c:pt>
                <c:pt idx="108">
                  <c:v>0.79577471545947676</c:v>
                </c:pt>
                <c:pt idx="109">
                  <c:v>0.79577471545947676</c:v>
                </c:pt>
                <c:pt idx="110">
                  <c:v>0.79577471545947676</c:v>
                </c:pt>
                <c:pt idx="111">
                  <c:v>0.79577471545947676</c:v>
                </c:pt>
                <c:pt idx="112">
                  <c:v>0.79577471545947676</c:v>
                </c:pt>
                <c:pt idx="113">
                  <c:v>0.79577471545947676</c:v>
                </c:pt>
                <c:pt idx="114">
                  <c:v>0.79577471545947676</c:v>
                </c:pt>
                <c:pt idx="115">
                  <c:v>0.79577471545947676</c:v>
                </c:pt>
                <c:pt idx="116">
                  <c:v>0.79577471545947676</c:v>
                </c:pt>
                <c:pt idx="117">
                  <c:v>0.79577471545947676</c:v>
                </c:pt>
                <c:pt idx="118">
                  <c:v>0.79577471545947676</c:v>
                </c:pt>
                <c:pt idx="119">
                  <c:v>0.79577471545947676</c:v>
                </c:pt>
                <c:pt idx="120">
                  <c:v>0.79577471545947676</c:v>
                </c:pt>
                <c:pt idx="121">
                  <c:v>0.79577471545947676</c:v>
                </c:pt>
                <c:pt idx="122">
                  <c:v>0.79577471545947676</c:v>
                </c:pt>
                <c:pt idx="123">
                  <c:v>0.79577471545947676</c:v>
                </c:pt>
                <c:pt idx="124">
                  <c:v>0.79577471545947676</c:v>
                </c:pt>
                <c:pt idx="125">
                  <c:v>0.79577471545947676</c:v>
                </c:pt>
                <c:pt idx="126">
                  <c:v>0.79577471545947676</c:v>
                </c:pt>
                <c:pt idx="127">
                  <c:v>0.79577471545947676</c:v>
                </c:pt>
                <c:pt idx="128">
                  <c:v>0.79577471545947676</c:v>
                </c:pt>
                <c:pt idx="129">
                  <c:v>0.79577471545947676</c:v>
                </c:pt>
                <c:pt idx="130">
                  <c:v>0.79577471545947676</c:v>
                </c:pt>
                <c:pt idx="131">
                  <c:v>0.79577471545947676</c:v>
                </c:pt>
                <c:pt idx="132">
                  <c:v>0.79577471545947676</c:v>
                </c:pt>
                <c:pt idx="133">
                  <c:v>0.79577471545947676</c:v>
                </c:pt>
                <c:pt idx="134">
                  <c:v>0.79577471545947676</c:v>
                </c:pt>
                <c:pt idx="135">
                  <c:v>0.79577471545947676</c:v>
                </c:pt>
                <c:pt idx="136">
                  <c:v>0.79577471545947676</c:v>
                </c:pt>
                <c:pt idx="137">
                  <c:v>0.79577471545947676</c:v>
                </c:pt>
                <c:pt idx="138">
                  <c:v>0.79577471545947676</c:v>
                </c:pt>
                <c:pt idx="139">
                  <c:v>0.79577471545947676</c:v>
                </c:pt>
                <c:pt idx="140">
                  <c:v>0.79577471545947676</c:v>
                </c:pt>
                <c:pt idx="141">
                  <c:v>0.79577471545947676</c:v>
                </c:pt>
                <c:pt idx="142">
                  <c:v>0.79577471545947676</c:v>
                </c:pt>
                <c:pt idx="143">
                  <c:v>0.79577471545947676</c:v>
                </c:pt>
                <c:pt idx="144">
                  <c:v>0.79577471545947676</c:v>
                </c:pt>
                <c:pt idx="145">
                  <c:v>0.79577471545947676</c:v>
                </c:pt>
                <c:pt idx="146">
                  <c:v>0.79577471545947676</c:v>
                </c:pt>
                <c:pt idx="147">
                  <c:v>0.79577471545947676</c:v>
                </c:pt>
                <c:pt idx="148">
                  <c:v>0.79577471545947676</c:v>
                </c:pt>
                <c:pt idx="149">
                  <c:v>0.79577471545947676</c:v>
                </c:pt>
                <c:pt idx="150">
                  <c:v>0.79577471545947676</c:v>
                </c:pt>
                <c:pt idx="151">
                  <c:v>0.79577471545947676</c:v>
                </c:pt>
                <c:pt idx="152">
                  <c:v>0.79577471545947676</c:v>
                </c:pt>
                <c:pt idx="153">
                  <c:v>0.79577471545947676</c:v>
                </c:pt>
                <c:pt idx="154">
                  <c:v>0.79577471545947676</c:v>
                </c:pt>
                <c:pt idx="155">
                  <c:v>0.79577471545947676</c:v>
                </c:pt>
                <c:pt idx="156">
                  <c:v>0.79577471545947676</c:v>
                </c:pt>
                <c:pt idx="157">
                  <c:v>0.79577471545947676</c:v>
                </c:pt>
                <c:pt idx="158">
                  <c:v>0.79577471545947676</c:v>
                </c:pt>
                <c:pt idx="159">
                  <c:v>0.79577471545947676</c:v>
                </c:pt>
                <c:pt idx="160">
                  <c:v>0.79577471545947676</c:v>
                </c:pt>
                <c:pt idx="161">
                  <c:v>0.79577471545947676</c:v>
                </c:pt>
                <c:pt idx="162">
                  <c:v>0.79577471545947676</c:v>
                </c:pt>
                <c:pt idx="163">
                  <c:v>0.79577471545947676</c:v>
                </c:pt>
                <c:pt idx="164">
                  <c:v>0.79577471545947676</c:v>
                </c:pt>
                <c:pt idx="165">
                  <c:v>0.79577471545947676</c:v>
                </c:pt>
                <c:pt idx="166">
                  <c:v>0.79577471545947676</c:v>
                </c:pt>
                <c:pt idx="167">
                  <c:v>0.79577471545947676</c:v>
                </c:pt>
                <c:pt idx="168">
                  <c:v>0.79577471545947676</c:v>
                </c:pt>
                <c:pt idx="169">
                  <c:v>0.79577471545947676</c:v>
                </c:pt>
                <c:pt idx="170">
                  <c:v>0.79577471545947676</c:v>
                </c:pt>
                <c:pt idx="171">
                  <c:v>0.79577471545947676</c:v>
                </c:pt>
                <c:pt idx="172">
                  <c:v>0.79577471545947676</c:v>
                </c:pt>
                <c:pt idx="173">
                  <c:v>0.79577471545947676</c:v>
                </c:pt>
                <c:pt idx="174">
                  <c:v>0.79577471545947676</c:v>
                </c:pt>
                <c:pt idx="175">
                  <c:v>0.79577471545947676</c:v>
                </c:pt>
                <c:pt idx="176">
                  <c:v>0.79577471545947676</c:v>
                </c:pt>
                <c:pt idx="177">
                  <c:v>0.79577471545947676</c:v>
                </c:pt>
                <c:pt idx="178">
                  <c:v>0.79577471545947676</c:v>
                </c:pt>
                <c:pt idx="179">
                  <c:v>0.79577471545947676</c:v>
                </c:pt>
                <c:pt idx="180">
                  <c:v>0.79577471545947676</c:v>
                </c:pt>
                <c:pt idx="181">
                  <c:v>0.79577471545947676</c:v>
                </c:pt>
                <c:pt idx="182">
                  <c:v>0.79577471545947676</c:v>
                </c:pt>
                <c:pt idx="183">
                  <c:v>0.79577471545947676</c:v>
                </c:pt>
                <c:pt idx="184">
                  <c:v>0.79577471545947676</c:v>
                </c:pt>
                <c:pt idx="185">
                  <c:v>0.79577471545947676</c:v>
                </c:pt>
                <c:pt idx="186">
                  <c:v>0.79577471545947676</c:v>
                </c:pt>
                <c:pt idx="187">
                  <c:v>0.79577471545947676</c:v>
                </c:pt>
                <c:pt idx="188">
                  <c:v>0.79577471545947676</c:v>
                </c:pt>
                <c:pt idx="189">
                  <c:v>0.79577471545947676</c:v>
                </c:pt>
                <c:pt idx="190">
                  <c:v>0.79577471545947676</c:v>
                </c:pt>
                <c:pt idx="191">
                  <c:v>0.79577471545947676</c:v>
                </c:pt>
                <c:pt idx="192">
                  <c:v>0.79577471545947676</c:v>
                </c:pt>
                <c:pt idx="193">
                  <c:v>0.79577471545947676</c:v>
                </c:pt>
                <c:pt idx="194">
                  <c:v>0.79577471545947676</c:v>
                </c:pt>
                <c:pt idx="195">
                  <c:v>0.79577471545947676</c:v>
                </c:pt>
                <c:pt idx="196">
                  <c:v>0.79577471545947676</c:v>
                </c:pt>
                <c:pt idx="197">
                  <c:v>0.79577471545947676</c:v>
                </c:pt>
                <c:pt idx="198">
                  <c:v>0.79577471545947676</c:v>
                </c:pt>
                <c:pt idx="199">
                  <c:v>0.79577471545947676</c:v>
                </c:pt>
                <c:pt idx="200">
                  <c:v>0.79577471545947676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1F7-4C1A-8206-573726FB6658}"/>
            </c:ext>
          </c:extLst>
        </c:ser>
        <c:ser>
          <c:idx val="3"/>
          <c:order val="3"/>
          <c:tx>
            <c:v>Rb  =  2,0 [Ohm]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'RT esfera soterrada'!$C$9:$C$209</c:f>
              <c:numCache>
                <c:formatCode>#,##0.0</c:formatCode>
                <c:ptCount val="201"/>
                <c:pt idx="0">
                  <c:v>0</c:v>
                </c:pt>
                <c:pt idx="1">
                  <c:v>1.4000000000000001</c:v>
                </c:pt>
                <c:pt idx="2">
                  <c:v>2.8000000000000003</c:v>
                </c:pt>
                <c:pt idx="3">
                  <c:v>4.2000000000000011</c:v>
                </c:pt>
                <c:pt idx="4">
                  <c:v>5.6000000000000005</c:v>
                </c:pt>
                <c:pt idx="5">
                  <c:v>7</c:v>
                </c:pt>
                <c:pt idx="6">
                  <c:v>8.4</c:v>
                </c:pt>
                <c:pt idx="7">
                  <c:v>9.7999999999999989</c:v>
                </c:pt>
                <c:pt idx="8">
                  <c:v>11.2</c:v>
                </c:pt>
                <c:pt idx="9">
                  <c:v>12.599999999999998</c:v>
                </c:pt>
                <c:pt idx="10">
                  <c:v>13.999999999999998</c:v>
                </c:pt>
                <c:pt idx="11">
                  <c:v>15.399999999999999</c:v>
                </c:pt>
                <c:pt idx="12">
                  <c:v>16.8</c:v>
                </c:pt>
                <c:pt idx="13">
                  <c:v>18.2</c:v>
                </c:pt>
                <c:pt idx="14">
                  <c:v>19.600000000000001</c:v>
                </c:pt>
                <c:pt idx="15">
                  <c:v>21.000000000000004</c:v>
                </c:pt>
                <c:pt idx="16">
                  <c:v>22.400000000000006</c:v>
                </c:pt>
                <c:pt idx="17">
                  <c:v>23.800000000000004</c:v>
                </c:pt>
                <c:pt idx="18">
                  <c:v>25.200000000000006</c:v>
                </c:pt>
                <c:pt idx="19">
                  <c:v>26.600000000000009</c:v>
                </c:pt>
                <c:pt idx="20">
                  <c:v>28.000000000000007</c:v>
                </c:pt>
                <c:pt idx="21">
                  <c:v>29.400000000000006</c:v>
                </c:pt>
                <c:pt idx="22">
                  <c:v>30.800000000000008</c:v>
                </c:pt>
                <c:pt idx="23">
                  <c:v>32.20000000000001</c:v>
                </c:pt>
                <c:pt idx="24">
                  <c:v>33.600000000000009</c:v>
                </c:pt>
                <c:pt idx="25">
                  <c:v>35.000000000000014</c:v>
                </c:pt>
                <c:pt idx="26">
                  <c:v>36.400000000000013</c:v>
                </c:pt>
                <c:pt idx="27">
                  <c:v>37.800000000000011</c:v>
                </c:pt>
                <c:pt idx="28">
                  <c:v>39.200000000000017</c:v>
                </c:pt>
                <c:pt idx="29">
                  <c:v>40.600000000000016</c:v>
                </c:pt>
                <c:pt idx="30">
                  <c:v>42.000000000000021</c:v>
                </c:pt>
                <c:pt idx="31">
                  <c:v>43.40000000000002</c:v>
                </c:pt>
                <c:pt idx="32">
                  <c:v>44.800000000000018</c:v>
                </c:pt>
                <c:pt idx="33">
                  <c:v>46.200000000000024</c:v>
                </c:pt>
                <c:pt idx="34">
                  <c:v>47.600000000000023</c:v>
                </c:pt>
                <c:pt idx="35">
                  <c:v>49.000000000000028</c:v>
                </c:pt>
                <c:pt idx="36">
                  <c:v>50.400000000000027</c:v>
                </c:pt>
                <c:pt idx="37">
                  <c:v>51.800000000000026</c:v>
                </c:pt>
                <c:pt idx="38">
                  <c:v>53.200000000000031</c:v>
                </c:pt>
                <c:pt idx="39">
                  <c:v>54.60000000000003</c:v>
                </c:pt>
                <c:pt idx="40">
                  <c:v>56.000000000000028</c:v>
                </c:pt>
                <c:pt idx="41">
                  <c:v>57.40000000000002</c:v>
                </c:pt>
                <c:pt idx="42">
                  <c:v>58.800000000000011</c:v>
                </c:pt>
                <c:pt idx="43">
                  <c:v>60.20000000000001</c:v>
                </c:pt>
                <c:pt idx="44">
                  <c:v>61.600000000000009</c:v>
                </c:pt>
                <c:pt idx="45">
                  <c:v>63</c:v>
                </c:pt>
                <c:pt idx="46">
                  <c:v>64.399999999999991</c:v>
                </c:pt>
                <c:pt idx="47">
                  <c:v>65.799999999999983</c:v>
                </c:pt>
                <c:pt idx="48">
                  <c:v>67.199999999999989</c:v>
                </c:pt>
                <c:pt idx="49">
                  <c:v>68.59999999999998</c:v>
                </c:pt>
                <c:pt idx="50">
                  <c:v>69.999999999999972</c:v>
                </c:pt>
                <c:pt idx="51">
                  <c:v>71.399999999999977</c:v>
                </c:pt>
                <c:pt idx="52">
                  <c:v>72.799999999999969</c:v>
                </c:pt>
                <c:pt idx="53">
                  <c:v>74.19999999999996</c:v>
                </c:pt>
                <c:pt idx="54">
                  <c:v>75.599999999999952</c:v>
                </c:pt>
                <c:pt idx="55">
                  <c:v>76.999999999999943</c:v>
                </c:pt>
                <c:pt idx="56">
                  <c:v>78.399999999999949</c:v>
                </c:pt>
                <c:pt idx="57">
                  <c:v>79.79999999999994</c:v>
                </c:pt>
                <c:pt idx="58">
                  <c:v>81.199999999999932</c:v>
                </c:pt>
                <c:pt idx="59">
                  <c:v>82.599999999999937</c:v>
                </c:pt>
                <c:pt idx="60">
                  <c:v>83.999999999999929</c:v>
                </c:pt>
                <c:pt idx="61">
                  <c:v>85.39999999999992</c:v>
                </c:pt>
                <c:pt idx="62">
                  <c:v>86.799999999999912</c:v>
                </c:pt>
                <c:pt idx="63">
                  <c:v>88.199999999999903</c:v>
                </c:pt>
                <c:pt idx="64">
                  <c:v>89.599999999999909</c:v>
                </c:pt>
                <c:pt idx="65">
                  <c:v>90.999999999999901</c:v>
                </c:pt>
                <c:pt idx="66">
                  <c:v>92.399999999999892</c:v>
                </c:pt>
                <c:pt idx="67">
                  <c:v>93.799999999999898</c:v>
                </c:pt>
                <c:pt idx="68">
                  <c:v>95.199999999999889</c:v>
                </c:pt>
                <c:pt idx="69">
                  <c:v>96.599999999999881</c:v>
                </c:pt>
                <c:pt idx="70">
                  <c:v>97.999999999999872</c:v>
                </c:pt>
                <c:pt idx="71">
                  <c:v>99.399999999999864</c:v>
                </c:pt>
                <c:pt idx="72">
                  <c:v>100.79999999999987</c:v>
                </c:pt>
                <c:pt idx="73">
                  <c:v>102.19999999999986</c:v>
                </c:pt>
                <c:pt idx="74">
                  <c:v>103.59999999999985</c:v>
                </c:pt>
                <c:pt idx="75">
                  <c:v>104.99999999999986</c:v>
                </c:pt>
                <c:pt idx="76">
                  <c:v>106.39999999999985</c:v>
                </c:pt>
                <c:pt idx="77">
                  <c:v>107.79999999999984</c:v>
                </c:pt>
                <c:pt idx="78">
                  <c:v>109.19999999999983</c:v>
                </c:pt>
                <c:pt idx="79">
                  <c:v>110.59999999999982</c:v>
                </c:pt>
                <c:pt idx="80">
                  <c:v>111.99999999999983</c:v>
                </c:pt>
                <c:pt idx="81">
                  <c:v>113.39999999999982</c:v>
                </c:pt>
                <c:pt idx="82">
                  <c:v>114.79999999999981</c:v>
                </c:pt>
                <c:pt idx="83">
                  <c:v>116.19999999999982</c:v>
                </c:pt>
                <c:pt idx="84">
                  <c:v>117.59999999999981</c:v>
                </c:pt>
                <c:pt idx="85">
                  <c:v>118.9999999999998</c:v>
                </c:pt>
                <c:pt idx="86">
                  <c:v>120.39999999999979</c:v>
                </c:pt>
                <c:pt idx="87">
                  <c:v>121.79999999999978</c:v>
                </c:pt>
                <c:pt idx="88">
                  <c:v>123.19999999999979</c:v>
                </c:pt>
                <c:pt idx="89">
                  <c:v>124.59999999999978</c:v>
                </c:pt>
                <c:pt idx="90">
                  <c:v>125.99999999999977</c:v>
                </c:pt>
                <c:pt idx="91">
                  <c:v>127.39999999999978</c:v>
                </c:pt>
                <c:pt idx="92">
                  <c:v>128.79999999999976</c:v>
                </c:pt>
                <c:pt idx="93">
                  <c:v>130.19999999999976</c:v>
                </c:pt>
                <c:pt idx="94">
                  <c:v>131.59999999999977</c:v>
                </c:pt>
                <c:pt idx="95">
                  <c:v>132.99999999999974</c:v>
                </c:pt>
                <c:pt idx="96">
                  <c:v>134.39999999999975</c:v>
                </c:pt>
                <c:pt idx="97">
                  <c:v>135.79999999999973</c:v>
                </c:pt>
                <c:pt idx="98">
                  <c:v>137.19999999999973</c:v>
                </c:pt>
                <c:pt idx="99">
                  <c:v>138.59999999999974</c:v>
                </c:pt>
                <c:pt idx="100">
                  <c:v>139.99999999999972</c:v>
                </c:pt>
                <c:pt idx="101">
                  <c:v>141.39999999999972</c:v>
                </c:pt>
                <c:pt idx="102">
                  <c:v>142.79999999999973</c:v>
                </c:pt>
                <c:pt idx="103">
                  <c:v>144.1999999999997</c:v>
                </c:pt>
                <c:pt idx="104">
                  <c:v>145.59999999999971</c:v>
                </c:pt>
                <c:pt idx="105">
                  <c:v>146.99999999999972</c:v>
                </c:pt>
                <c:pt idx="106">
                  <c:v>148.39999999999969</c:v>
                </c:pt>
                <c:pt idx="107">
                  <c:v>149.7999999999997</c:v>
                </c:pt>
                <c:pt idx="108">
                  <c:v>151.19999999999968</c:v>
                </c:pt>
                <c:pt idx="109">
                  <c:v>152.59999999999968</c:v>
                </c:pt>
                <c:pt idx="110">
                  <c:v>153.99999999999969</c:v>
                </c:pt>
                <c:pt idx="111">
                  <c:v>155.39999999999966</c:v>
                </c:pt>
                <c:pt idx="112">
                  <c:v>156.79999999999967</c:v>
                </c:pt>
                <c:pt idx="113">
                  <c:v>158.19999999999965</c:v>
                </c:pt>
                <c:pt idx="114">
                  <c:v>159.59999999999965</c:v>
                </c:pt>
                <c:pt idx="115">
                  <c:v>160.99999999999966</c:v>
                </c:pt>
                <c:pt idx="116">
                  <c:v>162.39999999999964</c:v>
                </c:pt>
                <c:pt idx="117">
                  <c:v>163.79999999999964</c:v>
                </c:pt>
                <c:pt idx="118">
                  <c:v>165.19999999999965</c:v>
                </c:pt>
                <c:pt idx="119">
                  <c:v>166.59999999999962</c:v>
                </c:pt>
                <c:pt idx="120">
                  <c:v>167.99999999999963</c:v>
                </c:pt>
                <c:pt idx="121">
                  <c:v>169.39999999999964</c:v>
                </c:pt>
                <c:pt idx="122">
                  <c:v>170.79999999999961</c:v>
                </c:pt>
                <c:pt idx="123">
                  <c:v>172.19999999999962</c:v>
                </c:pt>
                <c:pt idx="124">
                  <c:v>173.5999999999996</c:v>
                </c:pt>
                <c:pt idx="125">
                  <c:v>174.9999999999996</c:v>
                </c:pt>
                <c:pt idx="126">
                  <c:v>176.39999999999961</c:v>
                </c:pt>
                <c:pt idx="127">
                  <c:v>177.79999999999959</c:v>
                </c:pt>
                <c:pt idx="128">
                  <c:v>179.19999999999959</c:v>
                </c:pt>
                <c:pt idx="129">
                  <c:v>180.59999999999957</c:v>
                </c:pt>
                <c:pt idx="130">
                  <c:v>181.99999999999957</c:v>
                </c:pt>
                <c:pt idx="131">
                  <c:v>183.39999999999958</c:v>
                </c:pt>
                <c:pt idx="132">
                  <c:v>184.79999999999956</c:v>
                </c:pt>
                <c:pt idx="133">
                  <c:v>186.19999999999956</c:v>
                </c:pt>
                <c:pt idx="134">
                  <c:v>187.59999999999957</c:v>
                </c:pt>
                <c:pt idx="135">
                  <c:v>188.99999999999955</c:v>
                </c:pt>
                <c:pt idx="136">
                  <c:v>190.39999999999955</c:v>
                </c:pt>
                <c:pt idx="137">
                  <c:v>191.79999999999956</c:v>
                </c:pt>
                <c:pt idx="138">
                  <c:v>193.19999999999953</c:v>
                </c:pt>
                <c:pt idx="139">
                  <c:v>194.59999999999954</c:v>
                </c:pt>
                <c:pt idx="140">
                  <c:v>195.99999999999952</c:v>
                </c:pt>
                <c:pt idx="141">
                  <c:v>197.39999999999952</c:v>
                </c:pt>
                <c:pt idx="142">
                  <c:v>198.79999999999953</c:v>
                </c:pt>
                <c:pt idx="143">
                  <c:v>200.19999999999951</c:v>
                </c:pt>
                <c:pt idx="144">
                  <c:v>201.59999999999951</c:v>
                </c:pt>
                <c:pt idx="145">
                  <c:v>202.99999999999949</c:v>
                </c:pt>
                <c:pt idx="146">
                  <c:v>204.39999999999949</c:v>
                </c:pt>
                <c:pt idx="147">
                  <c:v>205.7999999999995</c:v>
                </c:pt>
                <c:pt idx="148">
                  <c:v>207.19999999999948</c:v>
                </c:pt>
                <c:pt idx="149">
                  <c:v>208.59999999999948</c:v>
                </c:pt>
                <c:pt idx="150">
                  <c:v>209.99999999999949</c:v>
                </c:pt>
                <c:pt idx="151">
                  <c:v>211.39999999999947</c:v>
                </c:pt>
                <c:pt idx="152">
                  <c:v>212.79999999999947</c:v>
                </c:pt>
                <c:pt idx="153">
                  <c:v>214.19999999999948</c:v>
                </c:pt>
                <c:pt idx="154">
                  <c:v>215.59999999999945</c:v>
                </c:pt>
                <c:pt idx="155">
                  <c:v>216.99999999999946</c:v>
                </c:pt>
                <c:pt idx="156">
                  <c:v>218.39999999999944</c:v>
                </c:pt>
                <c:pt idx="157">
                  <c:v>219.79999999999944</c:v>
                </c:pt>
                <c:pt idx="158">
                  <c:v>221.19999999999945</c:v>
                </c:pt>
                <c:pt idx="159">
                  <c:v>222.59999999999943</c:v>
                </c:pt>
                <c:pt idx="160">
                  <c:v>223.99999999999943</c:v>
                </c:pt>
                <c:pt idx="161">
                  <c:v>225.39999999999941</c:v>
                </c:pt>
                <c:pt idx="162">
                  <c:v>226.79999999999944</c:v>
                </c:pt>
                <c:pt idx="163">
                  <c:v>228.19999999999948</c:v>
                </c:pt>
                <c:pt idx="164">
                  <c:v>229.59999999999948</c:v>
                </c:pt>
                <c:pt idx="165">
                  <c:v>230.99999999999949</c:v>
                </c:pt>
                <c:pt idx="166">
                  <c:v>232.39999999999952</c:v>
                </c:pt>
                <c:pt idx="167">
                  <c:v>233.79999999999956</c:v>
                </c:pt>
                <c:pt idx="168">
                  <c:v>235.19999999999956</c:v>
                </c:pt>
                <c:pt idx="169">
                  <c:v>236.59999999999957</c:v>
                </c:pt>
                <c:pt idx="170">
                  <c:v>237.9999999999996</c:v>
                </c:pt>
                <c:pt idx="171">
                  <c:v>239.39999999999964</c:v>
                </c:pt>
                <c:pt idx="172">
                  <c:v>240.79999999999964</c:v>
                </c:pt>
                <c:pt idx="173">
                  <c:v>242.19999999999965</c:v>
                </c:pt>
                <c:pt idx="174">
                  <c:v>243.59999999999968</c:v>
                </c:pt>
                <c:pt idx="175">
                  <c:v>244.99999999999972</c:v>
                </c:pt>
                <c:pt idx="176">
                  <c:v>246.39999999999972</c:v>
                </c:pt>
                <c:pt idx="177">
                  <c:v>247.79999999999973</c:v>
                </c:pt>
                <c:pt idx="178">
                  <c:v>249.19999999999976</c:v>
                </c:pt>
                <c:pt idx="179">
                  <c:v>250.5999999999998</c:v>
                </c:pt>
                <c:pt idx="180">
                  <c:v>251.9999999999998</c:v>
                </c:pt>
                <c:pt idx="181">
                  <c:v>253.39999999999981</c:v>
                </c:pt>
                <c:pt idx="182">
                  <c:v>254.79999999999984</c:v>
                </c:pt>
                <c:pt idx="183">
                  <c:v>256.19999999999987</c:v>
                </c:pt>
                <c:pt idx="184">
                  <c:v>257.59999999999991</c:v>
                </c:pt>
                <c:pt idx="185">
                  <c:v>258.99999999999989</c:v>
                </c:pt>
                <c:pt idx="186">
                  <c:v>260.39999999999992</c:v>
                </c:pt>
                <c:pt idx="187">
                  <c:v>261.79999999999995</c:v>
                </c:pt>
                <c:pt idx="188">
                  <c:v>263.19999999999993</c:v>
                </c:pt>
                <c:pt idx="189">
                  <c:v>264.59999999999997</c:v>
                </c:pt>
                <c:pt idx="190">
                  <c:v>266</c:v>
                </c:pt>
                <c:pt idx="191">
                  <c:v>267.40000000000003</c:v>
                </c:pt>
                <c:pt idx="192">
                  <c:v>268.80000000000007</c:v>
                </c:pt>
                <c:pt idx="193">
                  <c:v>270.20000000000005</c:v>
                </c:pt>
                <c:pt idx="194">
                  <c:v>271.60000000000008</c:v>
                </c:pt>
                <c:pt idx="195">
                  <c:v>273.00000000000011</c:v>
                </c:pt>
                <c:pt idx="196">
                  <c:v>274.40000000000009</c:v>
                </c:pt>
                <c:pt idx="197">
                  <c:v>275.80000000000013</c:v>
                </c:pt>
                <c:pt idx="198">
                  <c:v>277.20000000000016</c:v>
                </c:pt>
                <c:pt idx="199">
                  <c:v>278.60000000000019</c:v>
                </c:pt>
                <c:pt idx="200">
                  <c:v>280.00000000000023</c:v>
                </c:pt>
              </c:numCache>
            </c:numRef>
          </c:xVal>
          <c:yVal>
            <c:numRef>
              <c:f>'RT esfera soterrada'!$G$9:$G$209</c:f>
              <c:numCache>
                <c:formatCode>0.0</c:formatCode>
                <c:ptCount val="201"/>
                <c:pt idx="0">
                  <c:v>1.9894367886486917</c:v>
                </c:pt>
                <c:pt idx="1">
                  <c:v>1.9894367886486917</c:v>
                </c:pt>
                <c:pt idx="2">
                  <c:v>1.9894367886486917</c:v>
                </c:pt>
                <c:pt idx="3">
                  <c:v>1.9894367886486917</c:v>
                </c:pt>
                <c:pt idx="4">
                  <c:v>1.9894367886486917</c:v>
                </c:pt>
                <c:pt idx="5">
                  <c:v>1.9894367886486917</c:v>
                </c:pt>
                <c:pt idx="6">
                  <c:v>1.9894367886486917</c:v>
                </c:pt>
                <c:pt idx="7">
                  <c:v>1.9894367886486917</c:v>
                </c:pt>
                <c:pt idx="8">
                  <c:v>1.9894367886486917</c:v>
                </c:pt>
                <c:pt idx="9">
                  <c:v>1.9894367886486917</c:v>
                </c:pt>
                <c:pt idx="10">
                  <c:v>1.9894367886486917</c:v>
                </c:pt>
                <c:pt idx="11">
                  <c:v>1.9894367886486917</c:v>
                </c:pt>
                <c:pt idx="12">
                  <c:v>1.9894367886486917</c:v>
                </c:pt>
                <c:pt idx="13">
                  <c:v>1.9894367886486917</c:v>
                </c:pt>
                <c:pt idx="14">
                  <c:v>1.9894367886486917</c:v>
                </c:pt>
                <c:pt idx="15">
                  <c:v>1.9894367886486917</c:v>
                </c:pt>
                <c:pt idx="16">
                  <c:v>1.9894367886486917</c:v>
                </c:pt>
                <c:pt idx="17">
                  <c:v>1.9894367886486917</c:v>
                </c:pt>
                <c:pt idx="18">
                  <c:v>1.9894367886486917</c:v>
                </c:pt>
                <c:pt idx="19">
                  <c:v>1.9894367886486917</c:v>
                </c:pt>
                <c:pt idx="20">
                  <c:v>1.9894367886486917</c:v>
                </c:pt>
                <c:pt idx="21">
                  <c:v>1.9894367886486917</c:v>
                </c:pt>
                <c:pt idx="22">
                  <c:v>1.9894367886486917</c:v>
                </c:pt>
                <c:pt idx="23">
                  <c:v>1.9894367886486917</c:v>
                </c:pt>
                <c:pt idx="24">
                  <c:v>1.9894367886486917</c:v>
                </c:pt>
                <c:pt idx="25">
                  <c:v>1.9894367886486917</c:v>
                </c:pt>
                <c:pt idx="26">
                  <c:v>1.9894367886486917</c:v>
                </c:pt>
                <c:pt idx="27">
                  <c:v>1.9894367886486917</c:v>
                </c:pt>
                <c:pt idx="28">
                  <c:v>1.9894367886486917</c:v>
                </c:pt>
                <c:pt idx="29">
                  <c:v>1.9894367886486917</c:v>
                </c:pt>
                <c:pt idx="30">
                  <c:v>1.9894367886486917</c:v>
                </c:pt>
                <c:pt idx="31">
                  <c:v>1.9894367886486917</c:v>
                </c:pt>
                <c:pt idx="32">
                  <c:v>1.9894367886486917</c:v>
                </c:pt>
                <c:pt idx="33">
                  <c:v>1.9894367886486917</c:v>
                </c:pt>
                <c:pt idx="34">
                  <c:v>1.9894367886486917</c:v>
                </c:pt>
                <c:pt idx="35">
                  <c:v>1.9894367886486917</c:v>
                </c:pt>
                <c:pt idx="36">
                  <c:v>1.9894367886486917</c:v>
                </c:pt>
                <c:pt idx="37">
                  <c:v>1.9894367886486917</c:v>
                </c:pt>
                <c:pt idx="38">
                  <c:v>1.9894367886486917</c:v>
                </c:pt>
                <c:pt idx="39">
                  <c:v>1.9894367886486917</c:v>
                </c:pt>
                <c:pt idx="40">
                  <c:v>1.9894367886486917</c:v>
                </c:pt>
                <c:pt idx="41">
                  <c:v>1.9894367886486917</c:v>
                </c:pt>
                <c:pt idx="42">
                  <c:v>1.9894367886486917</c:v>
                </c:pt>
                <c:pt idx="43">
                  <c:v>1.9894367886486917</c:v>
                </c:pt>
                <c:pt idx="44">
                  <c:v>1.9894367886486917</c:v>
                </c:pt>
                <c:pt idx="45">
                  <c:v>1.9894367886486917</c:v>
                </c:pt>
                <c:pt idx="46">
                  <c:v>1.9894367886486917</c:v>
                </c:pt>
                <c:pt idx="47">
                  <c:v>1.9894367886486917</c:v>
                </c:pt>
                <c:pt idx="48">
                  <c:v>1.9894367886486917</c:v>
                </c:pt>
                <c:pt idx="49">
                  <c:v>1.9894367886486917</c:v>
                </c:pt>
                <c:pt idx="50">
                  <c:v>1.9894367886486917</c:v>
                </c:pt>
                <c:pt idx="51">
                  <c:v>1.9894367886486917</c:v>
                </c:pt>
                <c:pt idx="52">
                  <c:v>1.9894367886486917</c:v>
                </c:pt>
                <c:pt idx="53">
                  <c:v>1.9894367886486917</c:v>
                </c:pt>
                <c:pt idx="54">
                  <c:v>1.9894367886486917</c:v>
                </c:pt>
                <c:pt idx="55">
                  <c:v>1.9894367886486917</c:v>
                </c:pt>
                <c:pt idx="56">
                  <c:v>1.9894367886486917</c:v>
                </c:pt>
                <c:pt idx="57">
                  <c:v>1.9894367886486917</c:v>
                </c:pt>
                <c:pt idx="58">
                  <c:v>1.9894367886486917</c:v>
                </c:pt>
                <c:pt idx="59">
                  <c:v>1.9894367886486917</c:v>
                </c:pt>
                <c:pt idx="60">
                  <c:v>1.9894367886486917</c:v>
                </c:pt>
                <c:pt idx="61">
                  <c:v>1.9894367886486917</c:v>
                </c:pt>
                <c:pt idx="62">
                  <c:v>1.9894367886486917</c:v>
                </c:pt>
                <c:pt idx="63">
                  <c:v>1.9894367886486917</c:v>
                </c:pt>
                <c:pt idx="64">
                  <c:v>1.9894367886486917</c:v>
                </c:pt>
                <c:pt idx="65">
                  <c:v>1.9894367886486917</c:v>
                </c:pt>
                <c:pt idx="66">
                  <c:v>1.9894367886486917</c:v>
                </c:pt>
                <c:pt idx="67">
                  <c:v>1.9894367886486917</c:v>
                </c:pt>
                <c:pt idx="68">
                  <c:v>1.9894367886486917</c:v>
                </c:pt>
                <c:pt idx="69">
                  <c:v>1.9894367886486917</c:v>
                </c:pt>
                <c:pt idx="70">
                  <c:v>1.9894367886486917</c:v>
                </c:pt>
                <c:pt idx="71">
                  <c:v>1.9894367886486917</c:v>
                </c:pt>
                <c:pt idx="72">
                  <c:v>1.9894367886486917</c:v>
                </c:pt>
                <c:pt idx="73">
                  <c:v>1.9894367886486917</c:v>
                </c:pt>
                <c:pt idx="74">
                  <c:v>1.9894367886486917</c:v>
                </c:pt>
                <c:pt idx="75">
                  <c:v>1.9894367886486917</c:v>
                </c:pt>
                <c:pt idx="76">
                  <c:v>1.9894367886486917</c:v>
                </c:pt>
                <c:pt idx="77">
                  <c:v>1.9894367886486917</c:v>
                </c:pt>
                <c:pt idx="78">
                  <c:v>1.9894367886486917</c:v>
                </c:pt>
                <c:pt idx="79">
                  <c:v>1.9894367886486917</c:v>
                </c:pt>
                <c:pt idx="80">
                  <c:v>1.9894367886486917</c:v>
                </c:pt>
                <c:pt idx="81">
                  <c:v>1.9894367886486917</c:v>
                </c:pt>
                <c:pt idx="82">
                  <c:v>1.9894367886486917</c:v>
                </c:pt>
                <c:pt idx="83">
                  <c:v>1.9894367886486917</c:v>
                </c:pt>
                <c:pt idx="84">
                  <c:v>1.9894367886486917</c:v>
                </c:pt>
                <c:pt idx="85">
                  <c:v>1.9894367886486917</c:v>
                </c:pt>
                <c:pt idx="86">
                  <c:v>1.9894367886486917</c:v>
                </c:pt>
                <c:pt idx="87">
                  <c:v>1.9894367886486917</c:v>
                </c:pt>
                <c:pt idx="88">
                  <c:v>1.9894367886486917</c:v>
                </c:pt>
                <c:pt idx="89">
                  <c:v>1.9894367886486917</c:v>
                </c:pt>
                <c:pt idx="90">
                  <c:v>1.9894367886486917</c:v>
                </c:pt>
                <c:pt idx="91">
                  <c:v>1.9894367886486917</c:v>
                </c:pt>
                <c:pt idx="92">
                  <c:v>1.9894367886486917</c:v>
                </c:pt>
                <c:pt idx="93">
                  <c:v>1.9894367886486917</c:v>
                </c:pt>
                <c:pt idx="94">
                  <c:v>1.9894367886486917</c:v>
                </c:pt>
                <c:pt idx="95">
                  <c:v>1.9894367886486917</c:v>
                </c:pt>
                <c:pt idx="96">
                  <c:v>1.9894367886486917</c:v>
                </c:pt>
                <c:pt idx="97">
                  <c:v>1.9894367886486917</c:v>
                </c:pt>
                <c:pt idx="98">
                  <c:v>1.9894367886486917</c:v>
                </c:pt>
                <c:pt idx="99">
                  <c:v>1.9894367886486917</c:v>
                </c:pt>
                <c:pt idx="100">
                  <c:v>1.9894367886486917</c:v>
                </c:pt>
                <c:pt idx="101">
                  <c:v>1.9894367886486917</c:v>
                </c:pt>
                <c:pt idx="102">
                  <c:v>1.9894367886486917</c:v>
                </c:pt>
                <c:pt idx="103">
                  <c:v>1.9894367886486917</c:v>
                </c:pt>
                <c:pt idx="104">
                  <c:v>1.9894367886486917</c:v>
                </c:pt>
                <c:pt idx="105">
                  <c:v>1.9894367886486917</c:v>
                </c:pt>
                <c:pt idx="106">
                  <c:v>1.9894367886486917</c:v>
                </c:pt>
                <c:pt idx="107">
                  <c:v>1.9894367886486917</c:v>
                </c:pt>
                <c:pt idx="108">
                  <c:v>1.9894367886486917</c:v>
                </c:pt>
                <c:pt idx="109">
                  <c:v>1.9894367886486917</c:v>
                </c:pt>
                <c:pt idx="110">
                  <c:v>1.9894367886486917</c:v>
                </c:pt>
                <c:pt idx="111">
                  <c:v>1.9894367886486917</c:v>
                </c:pt>
                <c:pt idx="112">
                  <c:v>1.9894367886486917</c:v>
                </c:pt>
                <c:pt idx="113">
                  <c:v>1.9894367886486917</c:v>
                </c:pt>
                <c:pt idx="114">
                  <c:v>1.9894367886486917</c:v>
                </c:pt>
                <c:pt idx="115">
                  <c:v>1.9894367886486917</c:v>
                </c:pt>
                <c:pt idx="116">
                  <c:v>1.9894367886486917</c:v>
                </c:pt>
                <c:pt idx="117">
                  <c:v>1.9894367886486917</c:v>
                </c:pt>
                <c:pt idx="118">
                  <c:v>1.9894367886486917</c:v>
                </c:pt>
                <c:pt idx="119">
                  <c:v>1.9894367886486917</c:v>
                </c:pt>
                <c:pt idx="120">
                  <c:v>1.9894367886486917</c:v>
                </c:pt>
                <c:pt idx="121">
                  <c:v>1.9894367886486917</c:v>
                </c:pt>
                <c:pt idx="122">
                  <c:v>1.9894367886486917</c:v>
                </c:pt>
                <c:pt idx="123">
                  <c:v>1.9894367886486917</c:v>
                </c:pt>
                <c:pt idx="124">
                  <c:v>1.9894367886486917</c:v>
                </c:pt>
                <c:pt idx="125">
                  <c:v>1.9894367886486917</c:v>
                </c:pt>
                <c:pt idx="126">
                  <c:v>1.9894367886486917</c:v>
                </c:pt>
                <c:pt idx="127">
                  <c:v>1.9894367886486917</c:v>
                </c:pt>
                <c:pt idx="128">
                  <c:v>1.9894367886486917</c:v>
                </c:pt>
                <c:pt idx="129">
                  <c:v>1.9894367886486917</c:v>
                </c:pt>
                <c:pt idx="130">
                  <c:v>1.9894367886486917</c:v>
                </c:pt>
                <c:pt idx="131">
                  <c:v>1.9894367886486917</c:v>
                </c:pt>
                <c:pt idx="132">
                  <c:v>1.9894367886486917</c:v>
                </c:pt>
                <c:pt idx="133">
                  <c:v>1.9894367886486917</c:v>
                </c:pt>
                <c:pt idx="134">
                  <c:v>1.9894367886486917</c:v>
                </c:pt>
                <c:pt idx="135">
                  <c:v>1.9894367886486917</c:v>
                </c:pt>
                <c:pt idx="136">
                  <c:v>1.9894367886486917</c:v>
                </c:pt>
                <c:pt idx="137">
                  <c:v>1.9894367886486917</c:v>
                </c:pt>
                <c:pt idx="138">
                  <c:v>1.9894367886486917</c:v>
                </c:pt>
                <c:pt idx="139">
                  <c:v>1.9894367886486917</c:v>
                </c:pt>
                <c:pt idx="140">
                  <c:v>1.9894367886486917</c:v>
                </c:pt>
                <c:pt idx="141">
                  <c:v>1.9894367886486917</c:v>
                </c:pt>
                <c:pt idx="142">
                  <c:v>1.9894367886486917</c:v>
                </c:pt>
                <c:pt idx="143">
                  <c:v>1.9894367886486917</c:v>
                </c:pt>
                <c:pt idx="144">
                  <c:v>1.9894367886486917</c:v>
                </c:pt>
                <c:pt idx="145">
                  <c:v>1.9894367886486917</c:v>
                </c:pt>
                <c:pt idx="146">
                  <c:v>1.9894367886486917</c:v>
                </c:pt>
                <c:pt idx="147">
                  <c:v>1.9894367886486917</c:v>
                </c:pt>
                <c:pt idx="148">
                  <c:v>1.9894367886486917</c:v>
                </c:pt>
                <c:pt idx="149">
                  <c:v>1.9894367886486917</c:v>
                </c:pt>
                <c:pt idx="150">
                  <c:v>1.9894367886486917</c:v>
                </c:pt>
                <c:pt idx="151">
                  <c:v>1.9894367886486917</c:v>
                </c:pt>
                <c:pt idx="152">
                  <c:v>1.9894367886486917</c:v>
                </c:pt>
                <c:pt idx="153">
                  <c:v>1.9894367886486917</c:v>
                </c:pt>
                <c:pt idx="154">
                  <c:v>1.9894367886486917</c:v>
                </c:pt>
                <c:pt idx="155">
                  <c:v>1.9894367886486917</c:v>
                </c:pt>
                <c:pt idx="156">
                  <c:v>1.9894367886486917</c:v>
                </c:pt>
                <c:pt idx="157">
                  <c:v>1.9894367886486917</c:v>
                </c:pt>
                <c:pt idx="158">
                  <c:v>1.9894367886486917</c:v>
                </c:pt>
                <c:pt idx="159">
                  <c:v>1.9894367886486917</c:v>
                </c:pt>
                <c:pt idx="160">
                  <c:v>1.9894367886486917</c:v>
                </c:pt>
                <c:pt idx="161">
                  <c:v>1.9894367886486917</c:v>
                </c:pt>
                <c:pt idx="162">
                  <c:v>1.9894367886486917</c:v>
                </c:pt>
                <c:pt idx="163">
                  <c:v>1.9894367886486917</c:v>
                </c:pt>
                <c:pt idx="164">
                  <c:v>1.9894367886486917</c:v>
                </c:pt>
                <c:pt idx="165">
                  <c:v>1.9894367886486917</c:v>
                </c:pt>
                <c:pt idx="166">
                  <c:v>1.9894367886486917</c:v>
                </c:pt>
                <c:pt idx="167">
                  <c:v>1.9894367886486917</c:v>
                </c:pt>
                <c:pt idx="168">
                  <c:v>1.9894367886486917</c:v>
                </c:pt>
                <c:pt idx="169">
                  <c:v>1.9894367886486917</c:v>
                </c:pt>
                <c:pt idx="170">
                  <c:v>1.9894367886486917</c:v>
                </c:pt>
                <c:pt idx="171">
                  <c:v>1.9894367886486917</c:v>
                </c:pt>
                <c:pt idx="172">
                  <c:v>1.9894367886486917</c:v>
                </c:pt>
                <c:pt idx="173">
                  <c:v>1.9894367886486917</c:v>
                </c:pt>
                <c:pt idx="174">
                  <c:v>1.9894367886486917</c:v>
                </c:pt>
                <c:pt idx="175">
                  <c:v>1.9894367886486917</c:v>
                </c:pt>
                <c:pt idx="176">
                  <c:v>1.9894367886486917</c:v>
                </c:pt>
                <c:pt idx="177">
                  <c:v>1.9894367886486917</c:v>
                </c:pt>
                <c:pt idx="178">
                  <c:v>1.9894367886486917</c:v>
                </c:pt>
                <c:pt idx="179">
                  <c:v>1.9894367886486917</c:v>
                </c:pt>
                <c:pt idx="180">
                  <c:v>1.9894367886486917</c:v>
                </c:pt>
                <c:pt idx="181">
                  <c:v>1.9894367886486917</c:v>
                </c:pt>
                <c:pt idx="182">
                  <c:v>1.9894367886486917</c:v>
                </c:pt>
                <c:pt idx="183">
                  <c:v>1.9894367886486917</c:v>
                </c:pt>
                <c:pt idx="184">
                  <c:v>1.9894367886486917</c:v>
                </c:pt>
                <c:pt idx="185">
                  <c:v>1.9894367886486917</c:v>
                </c:pt>
                <c:pt idx="186">
                  <c:v>1.9894367886486917</c:v>
                </c:pt>
                <c:pt idx="187">
                  <c:v>1.9894367886486917</c:v>
                </c:pt>
                <c:pt idx="188">
                  <c:v>1.9894367886486917</c:v>
                </c:pt>
                <c:pt idx="189">
                  <c:v>1.9894367886486917</c:v>
                </c:pt>
                <c:pt idx="190">
                  <c:v>1.9894367886486917</c:v>
                </c:pt>
                <c:pt idx="191">
                  <c:v>1.9894367886486917</c:v>
                </c:pt>
                <c:pt idx="192">
                  <c:v>1.9894367886486917</c:v>
                </c:pt>
                <c:pt idx="193">
                  <c:v>1.9894367886486917</c:v>
                </c:pt>
                <c:pt idx="194">
                  <c:v>1.9894367886486917</c:v>
                </c:pt>
                <c:pt idx="195">
                  <c:v>1.9894367886486917</c:v>
                </c:pt>
                <c:pt idx="196">
                  <c:v>1.9894367886486917</c:v>
                </c:pt>
                <c:pt idx="197">
                  <c:v>1.9894367886486917</c:v>
                </c:pt>
                <c:pt idx="198">
                  <c:v>1.9894367886486917</c:v>
                </c:pt>
                <c:pt idx="199">
                  <c:v>1.9894367886486917</c:v>
                </c:pt>
                <c:pt idx="200">
                  <c:v>1.9894367886486917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1F7-4C1A-8206-573726FB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288592"/>
        <c:axId val="1530282064"/>
      </c:scatterChart>
      <c:valAx>
        <c:axId val="1530288592"/>
        <c:scaling>
          <c:orientation val="minMax"/>
          <c:max val="28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Distancia al centro de la esfera r [m]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30282064"/>
        <c:crosses val="autoZero"/>
        <c:crossBetween val="midCat"/>
        <c:majorUnit val="20"/>
        <c:minorUnit val="1"/>
      </c:valAx>
      <c:valAx>
        <c:axId val="1530282064"/>
        <c:scaling>
          <c:orientation val="minMax"/>
          <c:max val="2.4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Resistencia R (r) [</a:t>
                </a:r>
                <a:r>
                  <a:rPr lang="el-GR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Ω</a:t>
                </a:r>
                <a:r>
                  <a:rPr lang="en-US" sz="1100"/>
                  <a:t>]</a:t>
                </a:r>
              </a:p>
            </c:rich>
          </c:tx>
          <c:layout>
            <c:manualLayout>
              <c:xMode val="edge"/>
              <c:yMode val="edge"/>
              <c:x val="1.5145758025798376E-2"/>
              <c:y val="0.2767835838701980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530288592"/>
        <c:crosses val="autoZero"/>
        <c:crossBetween val="midCat"/>
        <c:majorUnit val="0.2"/>
        <c:minorUnit val="0.1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66414231139257052"/>
          <c:y val="0.28293663292088495"/>
          <c:w val="0.26161893480129145"/>
          <c:h val="0.30375490100779173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Medición experimental de la resistencia a tierra</a:t>
            </a:r>
            <a:endParaRPr lang="es-CL" sz="14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690892620723296"/>
          <c:y val="9.9155356836678768E-2"/>
          <c:w val="0.82893605555942673"/>
          <c:h val="0.75287329033620065"/>
        </c:manualLayout>
      </c:layout>
      <c:scatterChart>
        <c:scatterStyle val="smoothMarker"/>
        <c:varyColors val="0"/>
        <c:ser>
          <c:idx val="0"/>
          <c:order val="0"/>
          <c:tx>
            <c:v>Rr (L = 25 [m])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RT'!$F$20:$F$120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0.28634014523627355</c:v>
                </c:pt>
                <c:pt idx="4">
                  <c:v>0.66714883866448749</c:v>
                </c:pt>
                <c:pt idx="5">
                  <c:v>0.92848008757775768</c:v>
                </c:pt>
                <c:pt idx="6">
                  <c:v>1.1427057037936876</c:v>
                </c:pt>
                <c:pt idx="7">
                  <c:v>1.3487173508040591</c:v>
                </c:pt>
                <c:pt idx="8">
                  <c:v>1.5805080543937031</c:v>
                </c:pt>
                <c:pt idx="9">
                  <c:v>1.8883662953842826</c:v>
                </c:pt>
                <c:pt idx="10">
                  <c:v>2.3872545218100423</c:v>
                </c:pt>
                <c:pt idx="11">
                  <c:v>3.484349344249198</c:v>
                </c:pt>
                <c:pt idx="12">
                  <c:v>8.8191236181978425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8098-4E8A-9DB9-22943EA79AB1}"/>
            </c:ext>
          </c:extLst>
        </c:ser>
        <c:ser>
          <c:idx val="2"/>
          <c:order val="1"/>
          <c:tx>
            <c:v>Rr (L = 50 [m])</c:v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RT'!$H$20:$H$120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0.26941148115850577</c:v>
                </c:pt>
                <c:pt idx="4">
                  <c:v>0.60956254463061466</c:v>
                </c:pt>
                <c:pt idx="5">
                  <c:v>0.81795889237808372</c:v>
                </c:pt>
                <c:pt idx="6">
                  <c:v>0.96104442300852322</c:v>
                </c:pt>
                <c:pt idx="7">
                  <c:v>1.0674030055909636</c:v>
                </c:pt>
                <c:pt idx="8">
                  <c:v>1.1514487697226301</c:v>
                </c:pt>
                <c:pt idx="9">
                  <c:v>1.2213321260862535</c:v>
                </c:pt>
                <c:pt idx="10">
                  <c:v>1.2821143941792652</c:v>
                </c:pt>
                <c:pt idx="11">
                  <c:v>1.3372274778810753</c:v>
                </c:pt>
                <c:pt idx="12">
                  <c:v>1.3892272022872303</c:v>
                </c:pt>
                <c:pt idx="13">
                  <c:v>1.4402333013862609</c:v>
                </c:pt>
                <c:pt idx="14">
                  <c:v>1.4922330257924159</c:v>
                </c:pt>
                <c:pt idx="15">
                  <c:v>1.547346109494226</c:v>
                </c:pt>
                <c:pt idx="16">
                  <c:v>1.6081283775872381</c:v>
                </c:pt>
                <c:pt idx="17">
                  <c:v>1.6780117339508613</c:v>
                </c:pt>
                <c:pt idx="18">
                  <c:v>1.7620574980825277</c:v>
                </c:pt>
                <c:pt idx="19">
                  <c:v>1.8684160806649679</c:v>
                </c:pt>
                <c:pt idx="20">
                  <c:v>2.0115016112954076</c:v>
                </c:pt>
                <c:pt idx="21">
                  <c:v>2.2198979590428767</c:v>
                </c:pt>
                <c:pt idx="22">
                  <c:v>2.5600490225149857</c:v>
                </c:pt>
                <c:pt idx="23">
                  <c:v>3.2309909110587598</c:v>
                </c:pt>
                <c:pt idx="24">
                  <c:v>5.227436159489308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8098-4E8A-9DB9-22943EA79AB1}"/>
            </c:ext>
          </c:extLst>
        </c:ser>
        <c:ser>
          <c:idx val="7"/>
          <c:order val="2"/>
          <c:tx>
            <c:v>Rr (L = 100 [m])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RT'!$J$20:$J$120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0.26628233112378574</c:v>
                </c:pt>
                <c:pt idx="4">
                  <c:v>0.59966215830621239</c:v>
                </c:pt>
                <c:pt idx="5">
                  <c:v>0.80050791374399055</c:v>
                </c:pt>
                <c:pt idx="6">
                  <c:v>0.93513310257809934</c:v>
                </c:pt>
                <c:pt idx="7">
                  <c:v>1.0319615036312431</c:v>
                </c:pt>
                <c:pt idx="8">
                  <c:v>1.1052086343141538</c:v>
                </c:pt>
                <c:pt idx="9">
                  <c:v>1.1627756224668637</c:v>
                </c:pt>
                <c:pt idx="10">
                  <c:v>1.2094068081878884</c:v>
                </c:pt>
                <c:pt idx="11">
                  <c:v>1.2481250743221528</c:v>
                </c:pt>
                <c:pt idx="12">
                  <c:v>1.280949573503108</c:v>
                </c:pt>
                <c:pt idx="13">
                  <c:v>1.3092822643966664</c:v>
                </c:pt>
                <c:pt idx="14">
                  <c:v>1.3341288647943284</c:v>
                </c:pt>
                <c:pt idx="15">
                  <c:v>1.3562315077372418</c:v>
                </c:pt>
                <c:pt idx="16">
                  <c:v>1.3761517468601616</c:v>
                </c:pt>
                <c:pt idx="17">
                  <c:v>1.3943243744134928</c:v>
                </c:pt>
                <c:pt idx="18">
                  <c:v>1.4110934250419731</c:v>
                </c:pt>
                <c:pt idx="19">
                  <c:v>1.4267369552233433</c:v>
                </c:pt>
                <c:pt idx="20">
                  <c:v>1.4414845590884791</c:v>
                </c:pt>
                <c:pt idx="21">
                  <c:v>1.4555300809586063</c:v>
                </c:pt>
                <c:pt idx="22">
                  <c:v>1.469041100939384</c:v>
                </c:pt>
                <c:pt idx="23">
                  <c:v>1.4821662352297835</c:v>
                </c:pt>
                <c:pt idx="24">
                  <c:v>1.4950409631424615</c:v>
                </c:pt>
                <c:pt idx="25">
                  <c:v>1.5077924879172193</c:v>
                </c:pt>
                <c:pt idx="26">
                  <c:v>1.5205440126919771</c:v>
                </c:pt>
                <c:pt idx="27">
                  <c:v>1.5334187406046551</c:v>
                </c:pt>
                <c:pt idx="28">
                  <c:v>1.5465438748950544</c:v>
                </c:pt>
                <c:pt idx="29">
                  <c:v>1.5600548948758322</c:v>
                </c:pt>
                <c:pt idx="30">
                  <c:v>1.5741004167459596</c:v>
                </c:pt>
                <c:pt idx="31">
                  <c:v>1.5888480206110953</c:v>
                </c:pt>
                <c:pt idx="32">
                  <c:v>1.6044915507924653</c:v>
                </c:pt>
                <c:pt idx="33">
                  <c:v>1.6212606014209459</c:v>
                </c:pt>
                <c:pt idx="34">
                  <c:v>1.639433228974277</c:v>
                </c:pt>
                <c:pt idx="35">
                  <c:v>1.6593534680971971</c:v>
                </c:pt>
                <c:pt idx="36">
                  <c:v>1.6814561110401103</c:v>
                </c:pt>
                <c:pt idx="37">
                  <c:v>1.706302711437772</c:v>
                </c:pt>
                <c:pt idx="38">
                  <c:v>1.7346354023313306</c:v>
                </c:pt>
                <c:pt idx="39">
                  <c:v>1.7674599015122858</c:v>
                </c:pt>
                <c:pt idx="40">
                  <c:v>1.8061781676465503</c:v>
                </c:pt>
                <c:pt idx="41">
                  <c:v>1.8528093533675745</c:v>
                </c:pt>
                <c:pt idx="42">
                  <c:v>1.910376341520285</c:v>
                </c:pt>
                <c:pt idx="43">
                  <c:v>1.9836234722031953</c:v>
                </c:pt>
                <c:pt idx="44">
                  <c:v>2.0804518732563388</c:v>
                </c:pt>
                <c:pt idx="45">
                  <c:v>2.2150770620904487</c:v>
                </c:pt>
                <c:pt idx="46">
                  <c:v>2.4159228175282266</c:v>
                </c:pt>
                <c:pt idx="47">
                  <c:v>2.7493026447106512</c:v>
                </c:pt>
                <c:pt idx="48">
                  <c:v>3.4141454417435</c:v>
                </c:pt>
                <c:pt idx="49">
                  <c:v>5.4050748354023428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8098-4E8A-9DB9-22943EA79AB1}"/>
            </c:ext>
          </c:extLst>
        </c:ser>
        <c:ser>
          <c:idx val="4"/>
          <c:order val="3"/>
          <c:tx>
            <c:v>Rr (L = 200 [m])</c:v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RT'!$L$20:$L$120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0.26560129339058952</c:v>
                </c:pt>
                <c:pt idx="4">
                  <c:v>0.59756817934375406</c:v>
                </c:pt>
                <c:pt idx="5">
                  <c:v>0.79692820220384797</c:v>
                </c:pt>
                <c:pt idx="6">
                  <c:v>0.92998957786017755</c:v>
                </c:pt>
                <c:pt idx="7">
                  <c:v>1.0251702895037464</c:v>
                </c:pt>
                <c:pt idx="8">
                  <c:v>1.0966794914513909</c:v>
                </c:pt>
                <c:pt idx="9">
                  <c:v>1.1524113109120815</c:v>
                </c:pt>
                <c:pt idx="10">
                  <c:v>1.1971023691702798</c:v>
                </c:pt>
                <c:pt idx="11">
                  <c:v>1.2337670189550514</c:v>
                </c:pt>
                <c:pt idx="12">
                  <c:v>1.2644149635873343</c:v>
                </c:pt>
                <c:pt idx="13">
                  <c:v>1.2904376677514953</c:v>
                </c:pt>
                <c:pt idx="14">
                  <c:v>1.3128291641139063</c:v>
                </c:pt>
                <c:pt idx="15">
                  <c:v>1.3323185377622206</c:v>
                </c:pt>
                <c:pt idx="16">
                  <c:v>1.3494527294553618</c:v>
                </c:pt>
                <c:pt idx="17">
                  <c:v>1.3646501146822585</c:v>
                </c:pt>
                <c:pt idx="18">
                  <c:v>1.3782362235317167</c:v>
                </c:pt>
                <c:pt idx="19">
                  <c:v>1.3904681811153001</c:v>
                </c:pt>
                <c:pt idx="20">
                  <c:v>1.4015518163922289</c:v>
                </c:pt>
                <c:pt idx="21">
                  <c:v>1.411653883306915</c:v>
                </c:pt>
                <c:pt idx="22">
                  <c:v>1.420910949459361</c:v>
                </c:pt>
                <c:pt idx="23">
                  <c:v>1.4294359665871494</c:v>
                </c:pt>
                <c:pt idx="24">
                  <c:v>1.4373231990498387</c:v>
                </c:pt>
                <c:pt idx="25">
                  <c:v>1.44465197013091</c:v>
                </c:pt>
                <c:pt idx="26">
                  <c:v>1.451489544496618</c:v>
                </c:pt>
                <c:pt idx="27">
                  <c:v>1.4578933708346098</c:v>
                </c:pt>
                <c:pt idx="28">
                  <c:v>1.4639128446954488</c:v>
                </c:pt>
                <c:pt idx="29">
                  <c:v>1.4695907074232735</c:v>
                </c:pt>
                <c:pt idx="30">
                  <c:v>1.4749641661669055</c:v>
                </c:pt>
                <c:pt idx="31">
                  <c:v>1.4800657980383214</c:v>
                </c:pt>
                <c:pt idx="32">
                  <c:v>1.4849242857283655</c:v>
                </c:pt>
                <c:pt idx="33">
                  <c:v>1.489565020431191</c:v>
                </c:pt>
                <c:pt idx="34">
                  <c:v>1.494010599505031</c:v>
                </c:pt>
                <c:pt idx="35">
                  <c:v>1.4982812400407484</c:v>
                </c:pt>
                <c:pt idx="36">
                  <c:v>1.5023951248192713</c:v>
                </c:pt>
                <c:pt idx="37">
                  <c:v>1.5063686935915857</c:v>
                </c:pt>
                <c:pt idx="38">
                  <c:v>1.5102168899099564</c:v>
                </c:pt>
                <c:pt idx="39">
                  <c:v>1.513953371660872</c:v>
                </c:pt>
                <c:pt idx="40">
                  <c:v>1.5175906918425242</c:v>
                </c:pt>
                <c:pt idx="41">
                  <c:v>1.521140454878209</c:v>
                </c:pt>
                <c:pt idx="42">
                  <c:v>1.5246134527775879</c:v>
                </c:pt>
                <c:pt idx="43">
                  <c:v>1.5280197846876811</c:v>
                </c:pt>
                <c:pt idx="44">
                  <c:v>1.5313689627679767</c:v>
                </c:pt>
                <c:pt idx="45">
                  <c:v>1.5346700068438663</c:v>
                </c:pt>
                <c:pt idx="46">
                  <c:v>1.5379315299131766</c:v>
                </c:pt>
                <c:pt idx="47">
                  <c:v>1.5411618162816447</c:v>
                </c:pt>
                <c:pt idx="48">
                  <c:v>1.5443688938695155</c:v>
                </c:pt>
                <c:pt idx="49">
                  <c:v>1.5475606020514325</c:v>
                </c:pt>
                <c:pt idx="50">
                  <c:v>1.5507446562568943</c:v>
                </c:pt>
                <c:pt idx="51">
                  <c:v>1.553928710462356</c:v>
                </c:pt>
                <c:pt idx="52">
                  <c:v>1.5571204186442733</c:v>
                </c:pt>
                <c:pt idx="53">
                  <c:v>1.5603274962321438</c:v>
                </c:pt>
                <c:pt idx="54">
                  <c:v>1.5635577826006124</c:v>
                </c:pt>
                <c:pt idx="55">
                  <c:v>1.5668193056699222</c:v>
                </c:pt>
                <c:pt idx="56">
                  <c:v>1.5701203497458118</c:v>
                </c:pt>
                <c:pt idx="57">
                  <c:v>1.5734695278261077</c:v>
                </c:pt>
                <c:pt idx="58">
                  <c:v>1.5768758597362007</c:v>
                </c:pt>
                <c:pt idx="59">
                  <c:v>1.5803488576355795</c:v>
                </c:pt>
                <c:pt idx="60">
                  <c:v>1.5838986206712644</c:v>
                </c:pt>
                <c:pt idx="61">
                  <c:v>1.5875359408529166</c:v>
                </c:pt>
                <c:pt idx="62">
                  <c:v>1.5912724226038324</c:v>
                </c:pt>
                <c:pt idx="63">
                  <c:v>1.5951206189222031</c:v>
                </c:pt>
                <c:pt idx="64">
                  <c:v>1.5990941876945175</c:v>
                </c:pt>
                <c:pt idx="65">
                  <c:v>1.6032080724730406</c:v>
                </c:pt>
                <c:pt idx="66">
                  <c:v>1.6074787130087576</c:v>
                </c:pt>
                <c:pt idx="67">
                  <c:v>1.6119242920825978</c:v>
                </c:pt>
                <c:pt idx="68">
                  <c:v>1.6165650267854232</c:v>
                </c:pt>
                <c:pt idx="69">
                  <c:v>1.6214235144754674</c:v>
                </c:pt>
                <c:pt idx="70">
                  <c:v>1.6265251463468831</c:v>
                </c:pt>
                <c:pt idx="71">
                  <c:v>1.6318986050905151</c:v>
                </c:pt>
                <c:pt idx="72">
                  <c:v>1.6375764678183398</c:v>
                </c:pt>
                <c:pt idx="73">
                  <c:v>1.6435959416791788</c:v>
                </c:pt>
                <c:pt idx="74">
                  <c:v>1.6499997680171707</c:v>
                </c:pt>
                <c:pt idx="75">
                  <c:v>1.6568373423828786</c:v>
                </c:pt>
                <c:pt idx="76">
                  <c:v>1.6641661134639498</c:v>
                </c:pt>
                <c:pt idx="77">
                  <c:v>1.6720533459266393</c:v>
                </c:pt>
                <c:pt idx="78">
                  <c:v>1.6805783630544275</c:v>
                </c:pt>
                <c:pt idx="79">
                  <c:v>1.6898354292068738</c:v>
                </c:pt>
                <c:pt idx="80">
                  <c:v>1.6999374961215599</c:v>
                </c:pt>
                <c:pt idx="81">
                  <c:v>1.7110211313984887</c:v>
                </c:pt>
                <c:pt idx="82">
                  <c:v>1.7232530889820721</c:v>
                </c:pt>
                <c:pt idx="83">
                  <c:v>1.7368391978315303</c:v>
                </c:pt>
                <c:pt idx="84">
                  <c:v>1.752036583058427</c:v>
                </c:pt>
                <c:pt idx="85">
                  <c:v>1.7691707747515677</c:v>
                </c:pt>
                <c:pt idx="86">
                  <c:v>1.7886601483998825</c:v>
                </c:pt>
                <c:pt idx="87">
                  <c:v>1.8110516447622935</c:v>
                </c:pt>
                <c:pt idx="88">
                  <c:v>1.8370743489264545</c:v>
                </c:pt>
                <c:pt idx="89">
                  <c:v>1.8677222935587372</c:v>
                </c:pt>
                <c:pt idx="90">
                  <c:v>1.9043869433435092</c:v>
                </c:pt>
                <c:pt idx="91">
                  <c:v>1.9490780016017073</c:v>
                </c:pt>
                <c:pt idx="92">
                  <c:v>2.0048098210623979</c:v>
                </c:pt>
                <c:pt idx="93">
                  <c:v>2.0763190230100426</c:v>
                </c:pt>
                <c:pt idx="94">
                  <c:v>2.1714997346536102</c:v>
                </c:pt>
                <c:pt idx="95">
                  <c:v>2.3045611103099404</c:v>
                </c:pt>
                <c:pt idx="96">
                  <c:v>2.5039211331700346</c:v>
                </c:pt>
                <c:pt idx="97">
                  <c:v>2.835888019123201</c:v>
                </c:pt>
                <c:pt idx="98">
                  <c:v>3.4993858299994565</c:v>
                </c:pt>
                <c:pt idx="99">
                  <c:v>5.4890337624487229</c:v>
                </c:pt>
                <c:pt idx="100">
                  <c:v>15917.005269365394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8098-4E8A-9DB9-22943EA79AB1}"/>
            </c:ext>
          </c:extLst>
        </c:ser>
        <c:ser>
          <c:idx val="1"/>
          <c:order val="4"/>
          <c:tx>
            <c:v>r0 = 13,4 [m]</c:v>
          </c:tx>
          <c:spPr>
            <a:ln w="19050">
              <a:solidFill>
                <a:srgbClr val="FF0000"/>
              </a:solidFill>
              <a:prstDash val="lgDashDot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RT'!$G$20:$G$120</c:f>
              <c:numCache>
                <c:formatCode>General</c:formatCode>
                <c:ptCount val="101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8098-4E8A-9DB9-22943EA79AB1}"/>
            </c:ext>
          </c:extLst>
        </c:ser>
        <c:ser>
          <c:idx val="3"/>
          <c:order val="5"/>
          <c:tx>
            <c:v>r0 = 30,6 [m]</c:v>
          </c:tx>
          <c:spPr>
            <a:ln w="19050">
              <a:solidFill>
                <a:srgbClr val="FFC000"/>
              </a:solidFill>
              <a:prstDash val="lgDashDot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RT'!$I$20:$I$120</c:f>
              <c:numCache>
                <c:formatCode>General</c:formatCode>
                <c:ptCount val="101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8098-4E8A-9DB9-22943EA79AB1}"/>
            </c:ext>
          </c:extLst>
        </c:ser>
        <c:ser>
          <c:idx val="8"/>
          <c:order val="6"/>
          <c:tx>
            <c:v>r0 = 62 [m]</c:v>
          </c:tx>
          <c:spPr>
            <a:ln w="19050">
              <a:solidFill>
                <a:srgbClr val="00B050"/>
              </a:solidFill>
              <a:prstDash val="lgDashDot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RT'!$K$20:$K$120</c:f>
              <c:numCache>
                <c:formatCode>General</c:formatCode>
                <c:ptCount val="101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8098-4E8A-9DB9-22943EA79AB1}"/>
            </c:ext>
          </c:extLst>
        </c:ser>
        <c:ser>
          <c:idx val="5"/>
          <c:order val="7"/>
          <c:tx>
            <c:v>r0 = 124 [m]</c:v>
          </c:tx>
          <c:spPr>
            <a:ln w="19050">
              <a:solidFill>
                <a:srgbClr val="00B0F0"/>
              </a:solidFill>
              <a:prstDash val="lgDashDot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RT'!$M$20:$M$120</c:f>
              <c:numCache>
                <c:formatCode>General</c:formatCode>
                <c:ptCount val="101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-1000</c:v>
                </c:pt>
                <c:pt idx="49">
                  <c:v>-1000</c:v>
                </c:pt>
                <c:pt idx="50">
                  <c:v>-1000</c:v>
                </c:pt>
                <c:pt idx="51">
                  <c:v>-1000</c:v>
                </c:pt>
                <c:pt idx="52">
                  <c:v>-1000</c:v>
                </c:pt>
                <c:pt idx="53">
                  <c:v>-1000</c:v>
                </c:pt>
                <c:pt idx="54">
                  <c:v>-1000</c:v>
                </c:pt>
                <c:pt idx="55">
                  <c:v>-1000</c:v>
                </c:pt>
                <c:pt idx="56">
                  <c:v>-1000</c:v>
                </c:pt>
                <c:pt idx="57">
                  <c:v>-1000</c:v>
                </c:pt>
                <c:pt idx="58">
                  <c:v>-1000</c:v>
                </c:pt>
                <c:pt idx="59">
                  <c:v>-1000</c:v>
                </c:pt>
                <c:pt idx="60">
                  <c:v>-1000</c:v>
                </c:pt>
                <c:pt idx="61">
                  <c:v>-1000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8098-4E8A-9DB9-22943EA79AB1}"/>
            </c:ext>
          </c:extLst>
        </c:ser>
        <c:ser>
          <c:idx val="6"/>
          <c:order val="8"/>
          <c:tx>
            <c:v>Ra [Ohm]</c:v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'Mediciones RT'!$E$20:$E$120</c:f>
              <c:numCache>
                <c:formatCode>0.0</c:formatCode>
                <c:ptCount val="101"/>
                <c:pt idx="0">
                  <c:v>0</c:v>
                </c:pt>
                <c:pt idx="1">
                  <c:v>2.0002</c:v>
                </c:pt>
                <c:pt idx="2">
                  <c:v>4.0004</c:v>
                </c:pt>
                <c:pt idx="3">
                  <c:v>6.0005999999999995</c:v>
                </c:pt>
                <c:pt idx="4">
                  <c:v>8.0007999999999999</c:v>
                </c:pt>
                <c:pt idx="5">
                  <c:v>10.000999999999999</c:v>
                </c:pt>
                <c:pt idx="6">
                  <c:v>12.001199999999999</c:v>
                </c:pt>
                <c:pt idx="7">
                  <c:v>14.0014</c:v>
                </c:pt>
                <c:pt idx="8">
                  <c:v>16.0016</c:v>
                </c:pt>
                <c:pt idx="9">
                  <c:v>18.001799999999999</c:v>
                </c:pt>
                <c:pt idx="10">
                  <c:v>20.001999999999999</c:v>
                </c:pt>
                <c:pt idx="11">
                  <c:v>22.002199999999998</c:v>
                </c:pt>
                <c:pt idx="12">
                  <c:v>24.002399999999998</c:v>
                </c:pt>
                <c:pt idx="13">
                  <c:v>26.002599999999997</c:v>
                </c:pt>
                <c:pt idx="14">
                  <c:v>28.002800000000001</c:v>
                </c:pt>
                <c:pt idx="15">
                  <c:v>30.002999999999997</c:v>
                </c:pt>
                <c:pt idx="16">
                  <c:v>32.0032</c:v>
                </c:pt>
                <c:pt idx="17">
                  <c:v>34.003399999999999</c:v>
                </c:pt>
                <c:pt idx="18">
                  <c:v>36.003599999999999</c:v>
                </c:pt>
                <c:pt idx="19">
                  <c:v>38.003799999999998</c:v>
                </c:pt>
                <c:pt idx="20">
                  <c:v>40.003999999999998</c:v>
                </c:pt>
                <c:pt idx="21">
                  <c:v>42.004199999999997</c:v>
                </c:pt>
                <c:pt idx="22">
                  <c:v>44.004399999999997</c:v>
                </c:pt>
                <c:pt idx="23">
                  <c:v>46.004599999999996</c:v>
                </c:pt>
                <c:pt idx="24">
                  <c:v>48.004799999999996</c:v>
                </c:pt>
                <c:pt idx="25">
                  <c:v>50.004999999999995</c:v>
                </c:pt>
                <c:pt idx="26">
                  <c:v>52.005199999999995</c:v>
                </c:pt>
                <c:pt idx="27">
                  <c:v>54.005400000000002</c:v>
                </c:pt>
                <c:pt idx="28">
                  <c:v>56.005600000000001</c:v>
                </c:pt>
                <c:pt idx="29">
                  <c:v>58.005799999999994</c:v>
                </c:pt>
                <c:pt idx="30">
                  <c:v>60.005999999999993</c:v>
                </c:pt>
                <c:pt idx="31">
                  <c:v>62.006199999999993</c:v>
                </c:pt>
                <c:pt idx="32">
                  <c:v>64.006399999999999</c:v>
                </c:pt>
                <c:pt idx="33">
                  <c:v>66.006599999999992</c:v>
                </c:pt>
                <c:pt idx="34">
                  <c:v>68.006799999999998</c:v>
                </c:pt>
                <c:pt idx="35">
                  <c:v>70.006999999999991</c:v>
                </c:pt>
                <c:pt idx="36">
                  <c:v>72.007199999999997</c:v>
                </c:pt>
                <c:pt idx="37">
                  <c:v>74.00739999999999</c:v>
                </c:pt>
                <c:pt idx="38">
                  <c:v>76.007599999999996</c:v>
                </c:pt>
                <c:pt idx="39">
                  <c:v>78.007799999999989</c:v>
                </c:pt>
                <c:pt idx="40">
                  <c:v>80.007999999999996</c:v>
                </c:pt>
                <c:pt idx="41">
                  <c:v>82.008199999999988</c:v>
                </c:pt>
                <c:pt idx="42">
                  <c:v>84.008399999999995</c:v>
                </c:pt>
                <c:pt idx="43">
                  <c:v>86.008599999999987</c:v>
                </c:pt>
                <c:pt idx="44">
                  <c:v>88.008799999999994</c:v>
                </c:pt>
                <c:pt idx="45">
                  <c:v>90.009</c:v>
                </c:pt>
                <c:pt idx="46">
                  <c:v>92.009199999999993</c:v>
                </c:pt>
                <c:pt idx="47">
                  <c:v>94.009399999999985</c:v>
                </c:pt>
                <c:pt idx="48">
                  <c:v>96.009599999999992</c:v>
                </c:pt>
                <c:pt idx="49">
                  <c:v>98.009799999999984</c:v>
                </c:pt>
                <c:pt idx="50">
                  <c:v>100.00999999999999</c:v>
                </c:pt>
                <c:pt idx="51">
                  <c:v>102.0102</c:v>
                </c:pt>
                <c:pt idx="52">
                  <c:v>104.01039999999999</c:v>
                </c:pt>
                <c:pt idx="53">
                  <c:v>106.0106</c:v>
                </c:pt>
                <c:pt idx="54">
                  <c:v>108.0108</c:v>
                </c:pt>
                <c:pt idx="55">
                  <c:v>110.011</c:v>
                </c:pt>
                <c:pt idx="56">
                  <c:v>112.0112</c:v>
                </c:pt>
                <c:pt idx="57">
                  <c:v>114.01139999999998</c:v>
                </c:pt>
                <c:pt idx="58">
                  <c:v>116.01159999999999</c:v>
                </c:pt>
                <c:pt idx="59">
                  <c:v>118.01179999999998</c:v>
                </c:pt>
                <c:pt idx="60">
                  <c:v>120.01199999999999</c:v>
                </c:pt>
                <c:pt idx="61">
                  <c:v>122.01219999999999</c:v>
                </c:pt>
                <c:pt idx="62">
                  <c:v>124.01239999999999</c:v>
                </c:pt>
                <c:pt idx="63">
                  <c:v>126.01259999999999</c:v>
                </c:pt>
                <c:pt idx="64">
                  <c:v>128.0128</c:v>
                </c:pt>
                <c:pt idx="65">
                  <c:v>130.01300000000001</c:v>
                </c:pt>
                <c:pt idx="66">
                  <c:v>132.01319999999998</c:v>
                </c:pt>
                <c:pt idx="67">
                  <c:v>134.01339999999999</c:v>
                </c:pt>
                <c:pt idx="68">
                  <c:v>136.0136</c:v>
                </c:pt>
                <c:pt idx="69">
                  <c:v>138.01379999999997</c:v>
                </c:pt>
                <c:pt idx="70">
                  <c:v>140.01399999999998</c:v>
                </c:pt>
                <c:pt idx="71">
                  <c:v>142.01419999999999</c:v>
                </c:pt>
                <c:pt idx="72">
                  <c:v>144.01439999999999</c:v>
                </c:pt>
                <c:pt idx="73">
                  <c:v>146.01459999999997</c:v>
                </c:pt>
                <c:pt idx="74">
                  <c:v>148.01479999999998</c:v>
                </c:pt>
                <c:pt idx="75">
                  <c:v>150.01499999999999</c:v>
                </c:pt>
                <c:pt idx="76">
                  <c:v>152.01519999999999</c:v>
                </c:pt>
                <c:pt idx="77">
                  <c:v>154.0154</c:v>
                </c:pt>
                <c:pt idx="78">
                  <c:v>156.01559999999998</c:v>
                </c:pt>
                <c:pt idx="79">
                  <c:v>158.01579999999998</c:v>
                </c:pt>
                <c:pt idx="80">
                  <c:v>160.01599999999999</c:v>
                </c:pt>
                <c:pt idx="81">
                  <c:v>162.0162</c:v>
                </c:pt>
                <c:pt idx="82">
                  <c:v>164.01639999999998</c:v>
                </c:pt>
                <c:pt idx="83">
                  <c:v>166.01659999999998</c:v>
                </c:pt>
                <c:pt idx="84">
                  <c:v>168.01679999999999</c:v>
                </c:pt>
                <c:pt idx="85">
                  <c:v>170.01699999999997</c:v>
                </c:pt>
                <c:pt idx="86">
                  <c:v>172.01719999999997</c:v>
                </c:pt>
                <c:pt idx="87">
                  <c:v>174.01739999999998</c:v>
                </c:pt>
                <c:pt idx="88">
                  <c:v>176.01759999999999</c:v>
                </c:pt>
                <c:pt idx="89">
                  <c:v>178.01779999999999</c:v>
                </c:pt>
                <c:pt idx="90">
                  <c:v>180.018</c:v>
                </c:pt>
                <c:pt idx="91">
                  <c:v>182.01819999999998</c:v>
                </c:pt>
                <c:pt idx="92">
                  <c:v>184.01839999999999</c:v>
                </c:pt>
                <c:pt idx="93">
                  <c:v>186.01859999999999</c:v>
                </c:pt>
                <c:pt idx="94">
                  <c:v>188.01879999999997</c:v>
                </c:pt>
                <c:pt idx="95">
                  <c:v>190.01899999999998</c:v>
                </c:pt>
                <c:pt idx="96">
                  <c:v>192.01919999999998</c:v>
                </c:pt>
                <c:pt idx="97">
                  <c:v>194.01939999999999</c:v>
                </c:pt>
                <c:pt idx="98">
                  <c:v>196.01959999999997</c:v>
                </c:pt>
                <c:pt idx="99">
                  <c:v>198.01979999999998</c:v>
                </c:pt>
                <c:pt idx="100">
                  <c:v>200.01999999999998</c:v>
                </c:pt>
              </c:numCache>
            </c:numRef>
          </c:xVal>
          <c:yVal>
            <c:numRef>
              <c:f>'Mediciones RT'!$N$20:$N$120</c:f>
              <c:numCache>
                <c:formatCode>0.00</c:formatCode>
                <c:ptCount val="101"/>
                <c:pt idx="0">
                  <c:v>1.5915494309189535</c:v>
                </c:pt>
                <c:pt idx="1">
                  <c:v>1.5915494309189535</c:v>
                </c:pt>
                <c:pt idx="2">
                  <c:v>1.5915494309189535</c:v>
                </c:pt>
                <c:pt idx="3">
                  <c:v>1.5915494309189535</c:v>
                </c:pt>
                <c:pt idx="4">
                  <c:v>1.5915494309189535</c:v>
                </c:pt>
                <c:pt idx="5">
                  <c:v>1.5915494309189535</c:v>
                </c:pt>
                <c:pt idx="6">
                  <c:v>1.5915494309189535</c:v>
                </c:pt>
                <c:pt idx="7">
                  <c:v>1.5915494309189535</c:v>
                </c:pt>
                <c:pt idx="8">
                  <c:v>1.5915494309189535</c:v>
                </c:pt>
                <c:pt idx="9">
                  <c:v>1.5915494309189535</c:v>
                </c:pt>
                <c:pt idx="10">
                  <c:v>1.5915494309189535</c:v>
                </c:pt>
                <c:pt idx="11">
                  <c:v>1.5915494309189535</c:v>
                </c:pt>
                <c:pt idx="12">
                  <c:v>1.5915494309189535</c:v>
                </c:pt>
                <c:pt idx="13">
                  <c:v>1.5915494309189535</c:v>
                </c:pt>
                <c:pt idx="14">
                  <c:v>1.5915494309189535</c:v>
                </c:pt>
                <c:pt idx="15">
                  <c:v>1.5915494309189535</c:v>
                </c:pt>
                <c:pt idx="16">
                  <c:v>1.5915494309189535</c:v>
                </c:pt>
                <c:pt idx="17">
                  <c:v>1.5915494309189535</c:v>
                </c:pt>
                <c:pt idx="18">
                  <c:v>1.5915494309189535</c:v>
                </c:pt>
                <c:pt idx="19">
                  <c:v>1.5915494309189535</c:v>
                </c:pt>
                <c:pt idx="20">
                  <c:v>1.5915494309189535</c:v>
                </c:pt>
                <c:pt idx="21">
                  <c:v>1.5915494309189535</c:v>
                </c:pt>
                <c:pt idx="22">
                  <c:v>1.5915494309189535</c:v>
                </c:pt>
                <c:pt idx="23">
                  <c:v>1.5915494309189535</c:v>
                </c:pt>
                <c:pt idx="24">
                  <c:v>1.5915494309189535</c:v>
                </c:pt>
                <c:pt idx="25">
                  <c:v>1.5915494309189535</c:v>
                </c:pt>
                <c:pt idx="26">
                  <c:v>1.5915494309189535</c:v>
                </c:pt>
                <c:pt idx="27">
                  <c:v>1.5915494309189535</c:v>
                </c:pt>
                <c:pt idx="28">
                  <c:v>1.5915494309189535</c:v>
                </c:pt>
                <c:pt idx="29">
                  <c:v>1.5915494309189535</c:v>
                </c:pt>
                <c:pt idx="30">
                  <c:v>1.5915494309189535</c:v>
                </c:pt>
                <c:pt idx="31">
                  <c:v>1.5915494309189535</c:v>
                </c:pt>
                <c:pt idx="32">
                  <c:v>1.5915494309189535</c:v>
                </c:pt>
                <c:pt idx="33">
                  <c:v>1.5915494309189535</c:v>
                </c:pt>
                <c:pt idx="34">
                  <c:v>1.5915494309189535</c:v>
                </c:pt>
                <c:pt idx="35">
                  <c:v>1.5915494309189535</c:v>
                </c:pt>
                <c:pt idx="36">
                  <c:v>1.5915494309189535</c:v>
                </c:pt>
                <c:pt idx="37">
                  <c:v>1.5915494309189535</c:v>
                </c:pt>
                <c:pt idx="38">
                  <c:v>1.5915494309189535</c:v>
                </c:pt>
                <c:pt idx="39">
                  <c:v>1.5915494309189535</c:v>
                </c:pt>
                <c:pt idx="40">
                  <c:v>1.5915494309189535</c:v>
                </c:pt>
                <c:pt idx="41">
                  <c:v>1.5915494309189535</c:v>
                </c:pt>
                <c:pt idx="42">
                  <c:v>1.5915494309189535</c:v>
                </c:pt>
                <c:pt idx="43">
                  <c:v>1.5915494309189535</c:v>
                </c:pt>
                <c:pt idx="44">
                  <c:v>1.5915494309189535</c:v>
                </c:pt>
                <c:pt idx="45">
                  <c:v>1.5915494309189535</c:v>
                </c:pt>
                <c:pt idx="46">
                  <c:v>1.5915494309189535</c:v>
                </c:pt>
                <c:pt idx="47">
                  <c:v>1.5915494309189535</c:v>
                </c:pt>
                <c:pt idx="48">
                  <c:v>1.5915494309189535</c:v>
                </c:pt>
                <c:pt idx="49">
                  <c:v>1.5915494309189535</c:v>
                </c:pt>
                <c:pt idx="50">
                  <c:v>1.5915494309189535</c:v>
                </c:pt>
                <c:pt idx="51">
                  <c:v>1.5915494309189535</c:v>
                </c:pt>
                <c:pt idx="52">
                  <c:v>1.5915494309189535</c:v>
                </c:pt>
                <c:pt idx="53">
                  <c:v>1.5915494309189535</c:v>
                </c:pt>
                <c:pt idx="54">
                  <c:v>1.5915494309189535</c:v>
                </c:pt>
                <c:pt idx="55">
                  <c:v>1.5915494309189535</c:v>
                </c:pt>
                <c:pt idx="56">
                  <c:v>1.5915494309189535</c:v>
                </c:pt>
                <c:pt idx="57">
                  <c:v>1.5915494309189535</c:v>
                </c:pt>
                <c:pt idx="58">
                  <c:v>1.5915494309189535</c:v>
                </c:pt>
                <c:pt idx="59">
                  <c:v>1.5915494309189535</c:v>
                </c:pt>
                <c:pt idx="60">
                  <c:v>1.5915494309189535</c:v>
                </c:pt>
                <c:pt idx="61">
                  <c:v>1.5915494309189535</c:v>
                </c:pt>
                <c:pt idx="62">
                  <c:v>1.5915494309189535</c:v>
                </c:pt>
                <c:pt idx="63">
                  <c:v>1.5915494309189535</c:v>
                </c:pt>
                <c:pt idx="64">
                  <c:v>1.5915494309189535</c:v>
                </c:pt>
                <c:pt idx="65">
                  <c:v>1.5915494309189535</c:v>
                </c:pt>
                <c:pt idx="66">
                  <c:v>1.5915494309189535</c:v>
                </c:pt>
                <c:pt idx="67">
                  <c:v>1.5915494309189535</c:v>
                </c:pt>
                <c:pt idx="68">
                  <c:v>1.5915494309189535</c:v>
                </c:pt>
                <c:pt idx="69">
                  <c:v>1.5915494309189535</c:v>
                </c:pt>
                <c:pt idx="70">
                  <c:v>1.5915494309189535</c:v>
                </c:pt>
                <c:pt idx="71">
                  <c:v>1.5915494309189535</c:v>
                </c:pt>
                <c:pt idx="72">
                  <c:v>1.5915494309189535</c:v>
                </c:pt>
                <c:pt idx="73">
                  <c:v>1.5915494309189535</c:v>
                </c:pt>
                <c:pt idx="74">
                  <c:v>1.5915494309189535</c:v>
                </c:pt>
                <c:pt idx="75">
                  <c:v>1.5915494309189535</c:v>
                </c:pt>
                <c:pt idx="76">
                  <c:v>1.5915494309189535</c:v>
                </c:pt>
                <c:pt idx="77">
                  <c:v>1.5915494309189535</c:v>
                </c:pt>
                <c:pt idx="78">
                  <c:v>1.5915494309189535</c:v>
                </c:pt>
                <c:pt idx="79">
                  <c:v>1.5915494309189535</c:v>
                </c:pt>
                <c:pt idx="80">
                  <c:v>1.5915494309189535</c:v>
                </c:pt>
                <c:pt idx="81">
                  <c:v>1.5915494309189535</c:v>
                </c:pt>
                <c:pt idx="82">
                  <c:v>1.5915494309189535</c:v>
                </c:pt>
                <c:pt idx="83">
                  <c:v>1.5915494309189535</c:v>
                </c:pt>
                <c:pt idx="84">
                  <c:v>1.5915494309189535</c:v>
                </c:pt>
                <c:pt idx="85">
                  <c:v>1.5915494309189535</c:v>
                </c:pt>
                <c:pt idx="86">
                  <c:v>1.5915494309189535</c:v>
                </c:pt>
                <c:pt idx="87">
                  <c:v>1.5915494309189535</c:v>
                </c:pt>
                <c:pt idx="88">
                  <c:v>1.5915494309189535</c:v>
                </c:pt>
                <c:pt idx="89">
                  <c:v>1.5915494309189535</c:v>
                </c:pt>
                <c:pt idx="90">
                  <c:v>1.5915494309189535</c:v>
                </c:pt>
                <c:pt idx="91">
                  <c:v>1.5915494309189535</c:v>
                </c:pt>
                <c:pt idx="92">
                  <c:v>1.5915494309189535</c:v>
                </c:pt>
                <c:pt idx="93">
                  <c:v>1.5915494309189535</c:v>
                </c:pt>
                <c:pt idx="94">
                  <c:v>1.5915494309189535</c:v>
                </c:pt>
                <c:pt idx="95">
                  <c:v>1.5915494309189535</c:v>
                </c:pt>
                <c:pt idx="96">
                  <c:v>1.5915494309189535</c:v>
                </c:pt>
                <c:pt idx="97">
                  <c:v>1.5915494309189535</c:v>
                </c:pt>
                <c:pt idx="98">
                  <c:v>1.5915494309189535</c:v>
                </c:pt>
                <c:pt idx="99">
                  <c:v>1.5915494309189535</c:v>
                </c:pt>
                <c:pt idx="100">
                  <c:v>1.5915494309189535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8098-4E8A-9DB9-22943EA79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123344"/>
        <c:axId val="1043116272"/>
      </c:scatterChart>
      <c:valAx>
        <c:axId val="1043123344"/>
        <c:scaling>
          <c:orientation val="minMax"/>
          <c:max val="2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Distancia electrodo de corriente L [m]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43116272"/>
        <c:crosses val="autoZero"/>
        <c:crossBetween val="midCat"/>
        <c:majorUnit val="10"/>
        <c:minorUnit val="1"/>
      </c:valAx>
      <c:valAx>
        <c:axId val="1043116272"/>
        <c:scaling>
          <c:orientation val="minMax"/>
          <c:max val="2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Resistencia  a tierra Rr [</a:t>
                </a:r>
                <a:r>
                  <a:rPr lang="el-GR" sz="1100"/>
                  <a:t>Ω]</a:t>
                </a:r>
              </a:p>
            </c:rich>
          </c:tx>
          <c:layout>
            <c:manualLayout>
              <c:xMode val="edge"/>
              <c:yMode val="edge"/>
              <c:x val="6.9010754186709421E-3"/>
              <c:y val="0.2720157216529048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043123344"/>
        <c:crosses val="autoZero"/>
        <c:crossBetween val="midCat"/>
        <c:majorUnit val="0.1"/>
        <c:minorUnit val="1.0000000000000005E-2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69006688395570825"/>
          <c:y val="0.30796194217412121"/>
          <c:w val="0.23878169366016791"/>
          <c:h val="0.52801131179857153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solidFill>
      <a:schemeClr val="bg1"/>
    </a:solidFill>
  </c:sp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MEDICIÓN DE Rax EN FUNCIÓN DE LA DISTANCIA EN [0/1]</a:t>
            </a:r>
          </a:p>
        </c:rich>
      </c:tx>
      <c:layout>
        <c:manualLayout>
          <c:xMode val="edge"/>
          <c:yMode val="edge"/>
          <c:x val="0.14267692319023767"/>
          <c:y val="3.8062368054371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17485691579999E-2"/>
          <c:y val="0.12968448092924556"/>
          <c:w val="0.84864228184871127"/>
          <c:h val="0.71260736025018145"/>
        </c:manualLayout>
      </c:layout>
      <c:scatterChart>
        <c:scatterStyle val="smoothMarker"/>
        <c:varyColors val="0"/>
        <c:ser>
          <c:idx val="0"/>
          <c:order val="0"/>
          <c:tx>
            <c:v>Rabr = f (r) [Ohm]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'RT = f(rl)'!$F$2:$F$102</c:f>
              <c:numCache>
                <c:formatCode>#,##0.0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7.0000000000000009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14.000000000000002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28.000000000000004</c:v>
                </c:pt>
                <c:pt idx="29">
                  <c:v>28.999999999999996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55.000000000000007</c:v>
                </c:pt>
                <c:pt idx="56">
                  <c:v>56.000000000000007</c:v>
                </c:pt>
                <c:pt idx="57">
                  <c:v>56.999999999999993</c:v>
                </c:pt>
                <c:pt idx="58">
                  <c:v>57.999999999999993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'RT = f(rl)'!$G$2:$G$102</c:f>
              <c:numCache>
                <c:formatCode>0.0000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3.2568682397064681E-2</c:v>
                </c:pt>
                <c:pt idx="6">
                  <c:v>0.29871804598486151</c:v>
                </c:pt>
                <c:pt idx="7">
                  <c:v>0.48909850541432803</c:v>
                </c:pt>
                <c:pt idx="8">
                  <c:v>0.63213121115000481</c:v>
                </c:pt>
                <c:pt idx="9">
                  <c:v>0.74360599643527303</c:v>
                </c:pt>
                <c:pt idx="10">
                  <c:v>0.83299705116331657</c:v>
                </c:pt>
                <c:pt idx="11">
                  <c:v>0.90633368366282141</c:v>
                </c:pt>
                <c:pt idx="12">
                  <c:v>0.96763570251631537</c:v>
                </c:pt>
                <c:pt idx="13">
                  <c:v>1.0196863153854705</c:v>
                </c:pt>
                <c:pt idx="14">
                  <c:v>1.0644737864095564</c:v>
                </c:pt>
                <c:pt idx="15">
                  <c:v>1.1034564315809188</c:v>
                </c:pt>
                <c:pt idx="16">
                  <c:v>1.1377282418055457</c:v>
                </c:pt>
                <c:pt idx="17">
                  <c:v>1.1681260517363756</c:v>
                </c:pt>
                <c:pt idx="18">
                  <c:v>1.1953009866570727</c:v>
                </c:pt>
                <c:pt idx="19">
                  <c:v>1.2197673482157516</c:v>
                </c:pt>
                <c:pt idx="20">
                  <c:v>1.2419368354966671</c:v>
                </c:pt>
                <c:pt idx="21">
                  <c:v>1.2621429897394119</c:v>
                </c:pt>
                <c:pt idx="22">
                  <c:v>1.2806589734575349</c:v>
                </c:pt>
                <c:pt idx="23">
                  <c:v>1.2977107127165377</c:v>
                </c:pt>
                <c:pt idx="24">
                  <c:v>1.3134867550884051</c:v>
                </c:pt>
                <c:pt idx="25">
                  <c:v>1.3281457630047653</c:v>
                </c:pt>
                <c:pt idx="26">
                  <c:v>1.341822279251063</c:v>
                </c:pt>
                <c:pt idx="27">
                  <c:v>1.354631212692321</c:v>
                </c:pt>
                <c:pt idx="28">
                  <c:v>1.3666713643087618</c:v>
                </c:pt>
                <c:pt idx="29">
                  <c:v>1.3780282253369613</c:v>
                </c:pt>
                <c:pt idx="30">
                  <c:v>1.3887762175159741</c:v>
                </c:pt>
                <c:pt idx="31">
                  <c:v>1.3989805015851853</c:v>
                </c:pt>
                <c:pt idx="32">
                  <c:v>1.4086984486627976</c:v>
                </c:pt>
                <c:pt idx="33">
                  <c:v>1.4179808462153969</c:v>
                </c:pt>
                <c:pt idx="34">
                  <c:v>1.426872893478879</c:v>
                </c:pt>
                <c:pt idx="35">
                  <c:v>1.4354150286784302</c:v>
                </c:pt>
                <c:pt idx="36">
                  <c:v>1.4436436210124279</c:v>
                </c:pt>
                <c:pt idx="37">
                  <c:v>1.4515915532708084</c:v>
                </c:pt>
                <c:pt idx="38">
                  <c:v>1.459288715546819</c:v>
                </c:pt>
                <c:pt idx="39">
                  <c:v>1.4667624263450059</c:v>
                </c:pt>
                <c:pt idx="40">
                  <c:v>1.4740377941723446</c:v>
                </c:pt>
                <c:pt idx="41">
                  <c:v>1.4811380301963224</c:v>
                </c:pt>
                <c:pt idx="42">
                  <c:v>1.4880847205946555</c:v>
                </c:pt>
                <c:pt idx="43">
                  <c:v>1.4948980656812192</c:v>
                </c:pt>
                <c:pt idx="44">
                  <c:v>1.5015970916774339</c:v>
                </c:pt>
                <c:pt idx="45">
                  <c:v>1.5081998400380268</c:v>
                </c:pt>
                <c:pt idx="46">
                  <c:v>1.514723538481265</c:v>
                </c:pt>
                <c:pt idx="47">
                  <c:v>1.5211847572754682</c:v>
                </c:pt>
                <c:pt idx="48">
                  <c:v>1.5275995538667373</c:v>
                </c:pt>
                <c:pt idx="49">
                  <c:v>1.5339836085721994</c:v>
                </c:pt>
                <c:pt idx="50">
                  <c:v>1.5403523537939625</c:v>
                </c:pt>
                <c:pt idx="51">
                  <c:v>1.5467210990157274</c:v>
                </c:pt>
                <c:pt idx="52">
                  <c:v>1.5531051537211999</c:v>
                </c:pt>
                <c:pt idx="53">
                  <c:v>1.5595199503124619</c:v>
                </c:pt>
                <c:pt idx="54">
                  <c:v>1.5659811691066696</c:v>
                </c:pt>
                <c:pt idx="55">
                  <c:v>1.5725048675499116</c:v>
                </c:pt>
                <c:pt idx="56">
                  <c:v>1.5791076159105053</c:v>
                </c:pt>
                <c:pt idx="57">
                  <c:v>1.5858066419067105</c:v>
                </c:pt>
                <c:pt idx="58">
                  <c:v>1.5926199869932713</c:v>
                </c:pt>
                <c:pt idx="59">
                  <c:v>1.5995666773916122</c:v>
                </c:pt>
                <c:pt idx="60">
                  <c:v>1.6066669134155847</c:v>
                </c:pt>
                <c:pt idx="61">
                  <c:v>1.6139422812429336</c:v>
                </c:pt>
                <c:pt idx="62">
                  <c:v>1.6214159920411089</c:v>
                </c:pt>
                <c:pt idx="63">
                  <c:v>1.6291131543171202</c:v>
                </c:pt>
                <c:pt idx="64">
                  <c:v>1.6370610865754978</c:v>
                </c:pt>
                <c:pt idx="65">
                  <c:v>1.6452896789095084</c:v>
                </c:pt>
                <c:pt idx="66">
                  <c:v>1.6538318141090469</c:v>
                </c:pt>
                <c:pt idx="67">
                  <c:v>1.6627238613725461</c:v>
                </c:pt>
                <c:pt idx="68">
                  <c:v>1.6720062589251345</c:v>
                </c:pt>
                <c:pt idx="69">
                  <c:v>1.6817242060027526</c:v>
                </c:pt>
                <c:pt idx="70">
                  <c:v>1.6919284900719649</c:v>
                </c:pt>
                <c:pt idx="71">
                  <c:v>1.702676482250971</c:v>
                </c:pt>
                <c:pt idx="72">
                  <c:v>1.714033343279171</c:v>
                </c:pt>
                <c:pt idx="73">
                  <c:v>1.7260734948956125</c:v>
                </c:pt>
                <c:pt idx="74">
                  <c:v>1.7388824283368693</c:v>
                </c:pt>
                <c:pt idx="75">
                  <c:v>1.7525589445831669</c:v>
                </c:pt>
                <c:pt idx="76">
                  <c:v>1.7672179524995157</c:v>
                </c:pt>
                <c:pt idx="77">
                  <c:v>1.7829939948713882</c:v>
                </c:pt>
                <c:pt idx="78">
                  <c:v>1.8000457341303902</c:v>
                </c:pt>
                <c:pt idx="79">
                  <c:v>1.8185617178485076</c:v>
                </c:pt>
                <c:pt idx="80">
                  <c:v>1.838767872091275</c:v>
                </c:pt>
                <c:pt idx="81">
                  <c:v>1.8609373593721779</c:v>
                </c:pt>
                <c:pt idx="82">
                  <c:v>1.8854037209308627</c:v>
                </c:pt>
                <c:pt idx="83">
                  <c:v>1.9125786558515461</c:v>
                </c:pt>
                <c:pt idx="84">
                  <c:v>1.9429764657823876</c:v>
                </c:pt>
                <c:pt idx="85">
                  <c:v>1.9772482760070189</c:v>
                </c:pt>
                <c:pt idx="86">
                  <c:v>2.0162309211783738</c:v>
                </c:pt>
                <c:pt idx="87">
                  <c:v>2.0610183922024623</c:v>
                </c:pt>
                <c:pt idx="88">
                  <c:v>2.1130690050716141</c:v>
                </c:pt>
                <c:pt idx="89">
                  <c:v>2.1743710239251084</c:v>
                </c:pt>
                <c:pt idx="90">
                  <c:v>2.2477076564246081</c:v>
                </c:pt>
                <c:pt idx="91">
                  <c:v>2.3370987111526533</c:v>
                </c:pt>
                <c:pt idx="92">
                  <c:v>2.4485734964379255</c:v>
                </c:pt>
                <c:pt idx="93">
                  <c:v>2.591606202173605</c:v>
                </c:pt>
                <c:pt idx="94">
                  <c:v>2.7819866616030815</c:v>
                </c:pt>
                <c:pt idx="95">
                  <c:v>3.0481360251908756</c:v>
                </c:pt>
                <c:pt idx="96">
                  <c:v>3.4468959429156261</c:v>
                </c:pt>
                <c:pt idx="97">
                  <c:v>4.110896108199154</c:v>
                </c:pt>
                <c:pt idx="98">
                  <c:v>5.4380244295138604</c:v>
                </c:pt>
                <c:pt idx="99">
                  <c:v>9.4177182239988895</c:v>
                </c:pt>
                <c:pt idx="100">
                  <c:v>81.038166771071531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39-4067-974F-28FFC904C4AE}"/>
            </c:ext>
          </c:extLst>
        </c:ser>
        <c:ser>
          <c:idx val="1"/>
          <c:order val="1"/>
          <c:tx>
            <c:v>Ra [Ohm]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'RT = f(rl)'!$F$2:$F$102</c:f>
              <c:numCache>
                <c:formatCode>#,##0.0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7.0000000000000009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14.000000000000002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28.000000000000004</c:v>
                </c:pt>
                <c:pt idx="29">
                  <c:v>28.999999999999996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55.000000000000007</c:v>
                </c:pt>
                <c:pt idx="56">
                  <c:v>56.000000000000007</c:v>
                </c:pt>
                <c:pt idx="57">
                  <c:v>56.999999999999993</c:v>
                </c:pt>
                <c:pt idx="58">
                  <c:v>57.999999999999993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'RT = f(rl)'!$H$2:$H$102</c:f>
              <c:numCache>
                <c:formatCode>0.0000</c:formatCode>
                <c:ptCount val="101"/>
                <c:pt idx="0">
                  <c:v>1.6240300315499523</c:v>
                </c:pt>
                <c:pt idx="1">
                  <c:v>1.6240300315499523</c:v>
                </c:pt>
                <c:pt idx="2">
                  <c:v>1.6240300315499523</c:v>
                </c:pt>
                <c:pt idx="3">
                  <c:v>1.6240300315499523</c:v>
                </c:pt>
                <c:pt idx="4">
                  <c:v>1.6240300315499523</c:v>
                </c:pt>
                <c:pt idx="5">
                  <c:v>1.6240300315499523</c:v>
                </c:pt>
                <c:pt idx="6">
                  <c:v>1.6240300315499523</c:v>
                </c:pt>
                <c:pt idx="7">
                  <c:v>1.6240300315499523</c:v>
                </c:pt>
                <c:pt idx="8">
                  <c:v>1.6240300315499523</c:v>
                </c:pt>
                <c:pt idx="9">
                  <c:v>1.6240300315499523</c:v>
                </c:pt>
                <c:pt idx="10">
                  <c:v>1.6240300315499523</c:v>
                </c:pt>
                <c:pt idx="11">
                  <c:v>1.6240300315499523</c:v>
                </c:pt>
                <c:pt idx="12">
                  <c:v>1.6240300315499523</c:v>
                </c:pt>
                <c:pt idx="13">
                  <c:v>1.6240300315499523</c:v>
                </c:pt>
                <c:pt idx="14">
                  <c:v>1.6240300315499523</c:v>
                </c:pt>
                <c:pt idx="15">
                  <c:v>1.6240300315499523</c:v>
                </c:pt>
                <c:pt idx="16">
                  <c:v>1.6240300315499523</c:v>
                </c:pt>
                <c:pt idx="17">
                  <c:v>1.6240300315499523</c:v>
                </c:pt>
                <c:pt idx="18">
                  <c:v>1.6240300315499523</c:v>
                </c:pt>
                <c:pt idx="19">
                  <c:v>1.6240300315499523</c:v>
                </c:pt>
                <c:pt idx="20">
                  <c:v>1.6240300315499523</c:v>
                </c:pt>
                <c:pt idx="21">
                  <c:v>1.6240300315499523</c:v>
                </c:pt>
                <c:pt idx="22">
                  <c:v>1.6240300315499523</c:v>
                </c:pt>
                <c:pt idx="23">
                  <c:v>1.6240300315499523</c:v>
                </c:pt>
                <c:pt idx="24">
                  <c:v>1.6240300315499523</c:v>
                </c:pt>
                <c:pt idx="25">
                  <c:v>1.6240300315499523</c:v>
                </c:pt>
                <c:pt idx="26">
                  <c:v>1.6240300315499523</c:v>
                </c:pt>
                <c:pt idx="27">
                  <c:v>1.6240300315499523</c:v>
                </c:pt>
                <c:pt idx="28">
                  <c:v>1.6240300315499523</c:v>
                </c:pt>
                <c:pt idx="29">
                  <c:v>1.6240300315499523</c:v>
                </c:pt>
                <c:pt idx="30">
                  <c:v>1.6240300315499523</c:v>
                </c:pt>
                <c:pt idx="31">
                  <c:v>1.6240300315499523</c:v>
                </c:pt>
                <c:pt idx="32">
                  <c:v>1.6240300315499523</c:v>
                </c:pt>
                <c:pt idx="33">
                  <c:v>1.6240300315499523</c:v>
                </c:pt>
                <c:pt idx="34">
                  <c:v>1.6240300315499523</c:v>
                </c:pt>
                <c:pt idx="35">
                  <c:v>1.6240300315499523</c:v>
                </c:pt>
                <c:pt idx="36">
                  <c:v>1.6240300315499523</c:v>
                </c:pt>
                <c:pt idx="37">
                  <c:v>1.6240300315499523</c:v>
                </c:pt>
                <c:pt idx="38">
                  <c:v>1.6240300315499523</c:v>
                </c:pt>
                <c:pt idx="39">
                  <c:v>1.6240300315499523</c:v>
                </c:pt>
                <c:pt idx="40">
                  <c:v>1.6240300315499523</c:v>
                </c:pt>
                <c:pt idx="41">
                  <c:v>1.6240300315499523</c:v>
                </c:pt>
                <c:pt idx="42">
                  <c:v>1.6240300315499523</c:v>
                </c:pt>
                <c:pt idx="43">
                  <c:v>1.6240300315499523</c:v>
                </c:pt>
                <c:pt idx="44">
                  <c:v>1.6240300315499523</c:v>
                </c:pt>
                <c:pt idx="45">
                  <c:v>1.6240300315499523</c:v>
                </c:pt>
                <c:pt idx="46">
                  <c:v>1.6240300315499523</c:v>
                </c:pt>
                <c:pt idx="47">
                  <c:v>1.6240300315499523</c:v>
                </c:pt>
                <c:pt idx="48">
                  <c:v>1.6240300315499523</c:v>
                </c:pt>
                <c:pt idx="49">
                  <c:v>1.6240300315499523</c:v>
                </c:pt>
                <c:pt idx="50">
                  <c:v>1.6240300315499523</c:v>
                </c:pt>
                <c:pt idx="51">
                  <c:v>1.6240300315499523</c:v>
                </c:pt>
                <c:pt idx="52">
                  <c:v>1.6240300315499523</c:v>
                </c:pt>
                <c:pt idx="53">
                  <c:v>1.6240300315499523</c:v>
                </c:pt>
                <c:pt idx="54">
                  <c:v>1.6240300315499523</c:v>
                </c:pt>
                <c:pt idx="55">
                  <c:v>1.6240300315499523</c:v>
                </c:pt>
                <c:pt idx="56">
                  <c:v>1.6240300315499523</c:v>
                </c:pt>
                <c:pt idx="57">
                  <c:v>1.6240300315499523</c:v>
                </c:pt>
                <c:pt idx="58">
                  <c:v>1.6240300315499523</c:v>
                </c:pt>
                <c:pt idx="59">
                  <c:v>1.6240300315499523</c:v>
                </c:pt>
                <c:pt idx="60">
                  <c:v>1.6240300315499523</c:v>
                </c:pt>
                <c:pt idx="61">
                  <c:v>1.6240300315499523</c:v>
                </c:pt>
                <c:pt idx="62">
                  <c:v>1.6240300315499523</c:v>
                </c:pt>
                <c:pt idx="63">
                  <c:v>1.6240300315499523</c:v>
                </c:pt>
                <c:pt idx="64">
                  <c:v>1.6240300315499523</c:v>
                </c:pt>
                <c:pt idx="65">
                  <c:v>1.6240300315499523</c:v>
                </c:pt>
                <c:pt idx="66">
                  <c:v>1.6240300315499523</c:v>
                </c:pt>
                <c:pt idx="67">
                  <c:v>1.6240300315499523</c:v>
                </c:pt>
                <c:pt idx="68">
                  <c:v>1.6240300315499523</c:v>
                </c:pt>
                <c:pt idx="69">
                  <c:v>1.6240300315499523</c:v>
                </c:pt>
                <c:pt idx="70">
                  <c:v>1.6240300315499523</c:v>
                </c:pt>
                <c:pt idx="71">
                  <c:v>1.6240300315499523</c:v>
                </c:pt>
                <c:pt idx="72">
                  <c:v>1.6240300315499523</c:v>
                </c:pt>
                <c:pt idx="73">
                  <c:v>1.6240300315499523</c:v>
                </c:pt>
                <c:pt idx="74">
                  <c:v>1.6240300315499523</c:v>
                </c:pt>
                <c:pt idx="75">
                  <c:v>1.6240300315499523</c:v>
                </c:pt>
                <c:pt idx="76">
                  <c:v>1.6240300315499523</c:v>
                </c:pt>
                <c:pt idx="77">
                  <c:v>1.6240300315499523</c:v>
                </c:pt>
                <c:pt idx="78">
                  <c:v>1.6240300315499523</c:v>
                </c:pt>
                <c:pt idx="79">
                  <c:v>1.6240300315499523</c:v>
                </c:pt>
                <c:pt idx="80">
                  <c:v>1.6240300315499523</c:v>
                </c:pt>
                <c:pt idx="81">
                  <c:v>1.6240300315499523</c:v>
                </c:pt>
                <c:pt idx="82">
                  <c:v>1.6240300315499523</c:v>
                </c:pt>
                <c:pt idx="83">
                  <c:v>1.6240300315499523</c:v>
                </c:pt>
                <c:pt idx="84">
                  <c:v>1.6240300315499523</c:v>
                </c:pt>
                <c:pt idx="85">
                  <c:v>1.6240300315499523</c:v>
                </c:pt>
                <c:pt idx="86">
                  <c:v>1.6240300315499523</c:v>
                </c:pt>
                <c:pt idx="87">
                  <c:v>1.6240300315499523</c:v>
                </c:pt>
                <c:pt idx="88">
                  <c:v>1.6240300315499523</c:v>
                </c:pt>
                <c:pt idx="89">
                  <c:v>1.6240300315499523</c:v>
                </c:pt>
                <c:pt idx="90">
                  <c:v>1.6240300315499523</c:v>
                </c:pt>
                <c:pt idx="91">
                  <c:v>1.6240300315499523</c:v>
                </c:pt>
                <c:pt idx="92">
                  <c:v>1.6240300315499523</c:v>
                </c:pt>
                <c:pt idx="93">
                  <c:v>1.6240300315499523</c:v>
                </c:pt>
                <c:pt idx="94">
                  <c:v>1.6240300315499523</c:v>
                </c:pt>
                <c:pt idx="95">
                  <c:v>1.6240300315499523</c:v>
                </c:pt>
                <c:pt idx="96">
                  <c:v>1.6240300315499523</c:v>
                </c:pt>
                <c:pt idx="97">
                  <c:v>1.6240300315499523</c:v>
                </c:pt>
                <c:pt idx="98">
                  <c:v>1.6240300315499523</c:v>
                </c:pt>
                <c:pt idx="99">
                  <c:v>1.6240300315499523</c:v>
                </c:pt>
                <c:pt idx="100">
                  <c:v>1.6240300315499523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39-4067-974F-28FFC904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060271"/>
        <c:axId val="1"/>
      </c:scatterChart>
      <c:valAx>
        <c:axId val="1492060271"/>
        <c:scaling>
          <c:orientation val="minMax"/>
          <c:max val="10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CL" sz="1100">
                    <a:latin typeface="+mn-lt"/>
                  </a:rPr>
                  <a:t>Distancia r [0/1] de (Da+Db)</a:t>
                </a:r>
              </a:p>
            </c:rich>
          </c:tx>
          <c:layout>
            <c:manualLayout>
              <c:xMode val="edge"/>
              <c:yMode val="edge"/>
              <c:x val="0.30359986691804369"/>
              <c:y val="0.907348802144412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CL" sz="1100">
                    <a:latin typeface="+mn-lt"/>
                  </a:rPr>
                  <a:t>Resistencia  Rar y Ra en  [Ohm]</a:t>
                </a:r>
              </a:p>
            </c:rich>
          </c:tx>
          <c:layout>
            <c:manualLayout>
              <c:xMode val="edge"/>
              <c:yMode val="edge"/>
              <c:x val="2.5039123630672927E-2"/>
              <c:y val="0.2151345842407996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492060271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27710209932678"/>
          <c:y val="0.18092533646060199"/>
          <c:w val="0.22952562854525813"/>
          <c:h val="0.13494846016220285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CL" sz="1400">
                <a:latin typeface="+mn-lt"/>
              </a:rPr>
              <a:t>RESISTIVIDAD EQUIVALENTE EN FUNCIÓN DE LA PROFUNDIDAD</a:t>
            </a:r>
          </a:p>
        </c:rich>
      </c:tx>
      <c:layout>
        <c:manualLayout>
          <c:xMode val="edge"/>
          <c:yMode val="edge"/>
          <c:x val="0.20417389450684148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4845739460232"/>
          <c:y val="0.11612416868944013"/>
          <c:w val="0.79582717134977421"/>
          <c:h val="0.71094560548352503"/>
        </c:manualLayout>
      </c:layout>
      <c:scatterChart>
        <c:scatterStyle val="smoothMarker"/>
        <c:varyColors val="0"/>
        <c:ser>
          <c:idx val="0"/>
          <c:order val="0"/>
          <c:tx>
            <c:v> req (l) [Ohm m]"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'Resistividad por capas'!$X$10:$X$40</c:f>
              <c:numCache>
                <c:formatCode>0.0</c:formatCode>
                <c:ptCount val="31"/>
                <c:pt idx="0">
                  <c:v>0.49999999999999822</c:v>
                </c:pt>
                <c:pt idx="1">
                  <c:v>0.62946270589708142</c:v>
                </c:pt>
                <c:pt idx="2">
                  <c:v>0.79244659623055402</c:v>
                </c:pt>
                <c:pt idx="3">
                  <c:v>0.99763115748443643</c:v>
                </c:pt>
                <c:pt idx="4">
                  <c:v>1.2559432157547856</c:v>
                </c:pt>
                <c:pt idx="5">
                  <c:v>1.5811388300841842</c:v>
                </c:pt>
                <c:pt idx="6">
                  <c:v>1.9905358527674792</c:v>
                </c:pt>
                <c:pt idx="7">
                  <c:v>2.5059361681363526</c:v>
                </c:pt>
                <c:pt idx="8">
                  <c:v>3.1547867224009547</c:v>
                </c:pt>
                <c:pt idx="9">
                  <c:v>3.9716411736213928</c:v>
                </c:pt>
                <c:pt idx="10">
                  <c:v>4.9999999999999813</c:v>
                </c:pt>
                <c:pt idx="11">
                  <c:v>6.2946270589708115</c:v>
                </c:pt>
                <c:pt idx="12">
                  <c:v>7.9244659623055398</c:v>
                </c:pt>
                <c:pt idx="13">
                  <c:v>9.9763115748443667</c:v>
                </c:pt>
                <c:pt idx="14">
                  <c:v>12.55943215754786</c:v>
                </c:pt>
                <c:pt idx="15">
                  <c:v>15.811388300841852</c:v>
                </c:pt>
                <c:pt idx="16">
                  <c:v>19.905358527674814</c:v>
                </c:pt>
                <c:pt idx="17">
                  <c:v>25.059361681363551</c:v>
                </c:pt>
                <c:pt idx="18">
                  <c:v>31.547867224009597</c:v>
                </c:pt>
                <c:pt idx="19">
                  <c:v>39.716411736213992</c:v>
                </c:pt>
                <c:pt idx="20">
                  <c:v>49.999999999999936</c:v>
                </c:pt>
                <c:pt idx="21">
                  <c:v>62.94627058970827</c:v>
                </c:pt>
                <c:pt idx="22">
                  <c:v>79.244659623055554</c:v>
                </c:pt>
                <c:pt idx="23">
                  <c:v>99.763115748443909</c:v>
                </c:pt>
                <c:pt idx="24">
                  <c:v>125.59432157547892</c:v>
                </c:pt>
                <c:pt idx="25">
                  <c:v>158.11388300841884</c:v>
                </c:pt>
                <c:pt idx="26">
                  <c:v>199.05358527674863</c:v>
                </c:pt>
                <c:pt idx="27">
                  <c:v>250.59361681363615</c:v>
                </c:pt>
                <c:pt idx="28">
                  <c:v>315.47867224009661</c:v>
                </c:pt>
                <c:pt idx="29">
                  <c:v>397.16411736214104</c:v>
                </c:pt>
                <c:pt idx="30">
                  <c:v>500</c:v>
                </c:pt>
              </c:numCache>
            </c:numRef>
          </c:xVal>
          <c:yVal>
            <c:numRef>
              <c:f>'Resistividad por capas'!$Y$10:$Y$40</c:f>
              <c:numCache>
                <c:formatCode>0</c:formatCode>
                <c:ptCount val="31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1126.9763168354066</c:v>
                </c:pt>
                <c:pt idx="4">
                  <c:v>427.08044992681494</c:v>
                </c:pt>
                <c:pt idx="5">
                  <c:v>256.81052320419394</c:v>
                </c:pt>
                <c:pt idx="6">
                  <c:v>191.80665521403773</c:v>
                </c:pt>
                <c:pt idx="7">
                  <c:v>178.67299187405732</c:v>
                </c:pt>
                <c:pt idx="8">
                  <c:v>177.18987426039453</c:v>
                </c:pt>
                <c:pt idx="9">
                  <c:v>178.94869075070596</c:v>
                </c:pt>
                <c:pt idx="10">
                  <c:v>181.69481216324343</c:v>
                </c:pt>
                <c:pt idx="11">
                  <c:v>184.57462918711497</c:v>
                </c:pt>
                <c:pt idx="12">
                  <c:v>187.24348724327058</c:v>
                </c:pt>
                <c:pt idx="13">
                  <c:v>189.57708776422763</c:v>
                </c:pt>
                <c:pt idx="14">
                  <c:v>191.5521952158947</c:v>
                </c:pt>
                <c:pt idx="15">
                  <c:v>193.19083659817377</c:v>
                </c:pt>
                <c:pt idx="16">
                  <c:v>204.80635806280932</c:v>
                </c:pt>
                <c:pt idx="17">
                  <c:v>231.60154145428578</c:v>
                </c:pt>
                <c:pt idx="18">
                  <c:v>265.35061600921659</c:v>
                </c:pt>
                <c:pt idx="19">
                  <c:v>304.00641469751906</c:v>
                </c:pt>
                <c:pt idx="20">
                  <c:v>346.16206711224703</c:v>
                </c:pt>
                <c:pt idx="21">
                  <c:v>390.4654724052466</c:v>
                </c:pt>
                <c:pt idx="22">
                  <c:v>435.53944512744522</c:v>
                </c:pt>
                <c:pt idx="23">
                  <c:v>480.03968566164679</c:v>
                </c:pt>
                <c:pt idx="24">
                  <c:v>522.75367519878387</c:v>
                </c:pt>
                <c:pt idx="25">
                  <c:v>562.69268944091618</c:v>
                </c:pt>
                <c:pt idx="26">
                  <c:v>599.14996896545097</c:v>
                </c:pt>
                <c:pt idx="27">
                  <c:v>631.71532560667367</c:v>
                </c:pt>
                <c:pt idx="28">
                  <c:v>660.25066760437403</c:v>
                </c:pt>
                <c:pt idx="29">
                  <c:v>684.83941056916615</c:v>
                </c:pt>
                <c:pt idx="30">
                  <c:v>705.72482381196153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1E-457B-9F62-7034746CEEDD}"/>
            </c:ext>
          </c:extLst>
        </c:ser>
        <c:ser>
          <c:idx val="1"/>
          <c:order val="1"/>
          <c:tx>
            <c:v>ri [Ohm m]</c:v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dash"/>
            <c:size val="3"/>
            <c:spPr>
              <a:noFill/>
              <a:ln w="9525">
                <a:noFill/>
              </a:ln>
            </c:spPr>
          </c:marker>
          <c:xVal>
            <c:numRef>
              <c:f>'Resistividad por capas'!$X$10:$X$40</c:f>
              <c:numCache>
                <c:formatCode>0.0</c:formatCode>
                <c:ptCount val="31"/>
                <c:pt idx="0">
                  <c:v>0.49999999999999822</c:v>
                </c:pt>
                <c:pt idx="1">
                  <c:v>0.62946270589708142</c:v>
                </c:pt>
                <c:pt idx="2">
                  <c:v>0.79244659623055402</c:v>
                </c:pt>
                <c:pt idx="3">
                  <c:v>0.99763115748443643</c:v>
                </c:pt>
                <c:pt idx="4">
                  <c:v>1.2559432157547856</c:v>
                </c:pt>
                <c:pt idx="5">
                  <c:v>1.5811388300841842</c:v>
                </c:pt>
                <c:pt idx="6">
                  <c:v>1.9905358527674792</c:v>
                </c:pt>
                <c:pt idx="7">
                  <c:v>2.5059361681363526</c:v>
                </c:pt>
                <c:pt idx="8">
                  <c:v>3.1547867224009547</c:v>
                </c:pt>
                <c:pt idx="9">
                  <c:v>3.9716411736213928</c:v>
                </c:pt>
                <c:pt idx="10">
                  <c:v>4.9999999999999813</c:v>
                </c:pt>
                <c:pt idx="11">
                  <c:v>6.2946270589708115</c:v>
                </c:pt>
                <c:pt idx="12">
                  <c:v>7.9244659623055398</c:v>
                </c:pt>
                <c:pt idx="13">
                  <c:v>9.9763115748443667</c:v>
                </c:pt>
                <c:pt idx="14">
                  <c:v>12.55943215754786</c:v>
                </c:pt>
                <c:pt idx="15">
                  <c:v>15.811388300841852</c:v>
                </c:pt>
                <c:pt idx="16">
                  <c:v>19.905358527674814</c:v>
                </c:pt>
                <c:pt idx="17">
                  <c:v>25.059361681363551</c:v>
                </c:pt>
                <c:pt idx="18">
                  <c:v>31.547867224009597</c:v>
                </c:pt>
                <c:pt idx="19">
                  <c:v>39.716411736213992</c:v>
                </c:pt>
                <c:pt idx="20">
                  <c:v>49.999999999999936</c:v>
                </c:pt>
                <c:pt idx="21">
                  <c:v>62.94627058970827</c:v>
                </c:pt>
                <c:pt idx="22">
                  <c:v>79.244659623055554</c:v>
                </c:pt>
                <c:pt idx="23">
                  <c:v>99.763115748443909</c:v>
                </c:pt>
                <c:pt idx="24">
                  <c:v>125.59432157547892</c:v>
                </c:pt>
                <c:pt idx="25">
                  <c:v>158.11388300841884</c:v>
                </c:pt>
                <c:pt idx="26">
                  <c:v>199.05358527674863</c:v>
                </c:pt>
                <c:pt idx="27">
                  <c:v>250.59361681363615</c:v>
                </c:pt>
                <c:pt idx="28">
                  <c:v>315.47867224009661</c:v>
                </c:pt>
                <c:pt idx="29">
                  <c:v>397.16411736214104</c:v>
                </c:pt>
                <c:pt idx="30">
                  <c:v>500</c:v>
                </c:pt>
              </c:numCache>
            </c:numRef>
          </c:xVal>
          <c:yVal>
            <c:numRef>
              <c:f>'Resistividad por capas'!$Z$10:$Z$40</c:f>
              <c:numCache>
                <c:formatCode>General</c:formatCode>
                <c:ptCount val="31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800</c:v>
                </c:pt>
                <c:pt idx="25">
                  <c:v>800</c:v>
                </c:pt>
                <c:pt idx="26">
                  <c:v>800</c:v>
                </c:pt>
                <c:pt idx="27">
                  <c:v>800</c:v>
                </c:pt>
                <c:pt idx="28">
                  <c:v>800</c:v>
                </c:pt>
                <c:pt idx="29">
                  <c:v>800</c:v>
                </c:pt>
                <c:pt idx="30">
                  <c:v>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1E-457B-9F62-7034746C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048623"/>
        <c:axId val="1"/>
      </c:scatterChart>
      <c:valAx>
        <c:axId val="1492048623"/>
        <c:scaling>
          <c:logBase val="10"/>
          <c:orientation val="minMax"/>
          <c:max val="1000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CL" sz="1100">
                    <a:latin typeface="+mn-lt"/>
                  </a:rPr>
                  <a:t>Distancia o profundidad  [m]</a:t>
                </a:r>
              </a:p>
            </c:rich>
          </c:tx>
          <c:layout>
            <c:manualLayout>
              <c:xMode val="edge"/>
              <c:yMode val="edge"/>
              <c:x val="0.3654825887880766"/>
              <c:y val="0.91144738486636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"/>
        <c:crosses val="autoZero"/>
        <c:crossBetween val="midCat"/>
      </c:valAx>
      <c:valAx>
        <c:axId val="1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CL" sz="1100">
                    <a:latin typeface="+mn-lt"/>
                  </a:rPr>
                  <a:t>Resistividad  [Ohm m]</a:t>
                </a:r>
              </a:p>
            </c:rich>
          </c:tx>
          <c:layout>
            <c:manualLayout>
              <c:xMode val="edge"/>
              <c:yMode val="edge"/>
              <c:x val="2.7072758037225041E-2"/>
              <c:y val="0.315790263059222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492048623"/>
        <c:crossesAt val="0.1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490254073570753"/>
          <c:y val="0.48788743512324118"/>
          <c:w val="0.24873131975254359"/>
          <c:h val="0.1904767167261987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drawings/_rels/vmlDrawing6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12" Type="http://schemas.openxmlformats.org/officeDocument/2006/relationships/image" Target="../media/image21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11" Type="http://schemas.openxmlformats.org/officeDocument/2006/relationships/image" Target="../media/image20.emf"/><Relationship Id="rId5" Type="http://schemas.openxmlformats.org/officeDocument/2006/relationships/image" Target="../media/image14.emf"/><Relationship Id="rId10" Type="http://schemas.openxmlformats.org/officeDocument/2006/relationships/image" Target="../media/image19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/Relationships>
</file>

<file path=xl/drawings/_rels/vmlDrawing7.vml.rels><?xml version="1.0" encoding="UTF-8" standalone="yes"?>
<Relationships xmlns="http://schemas.openxmlformats.org/package/2006/relationships"><Relationship Id="rId8" Type="http://schemas.openxmlformats.org/officeDocument/2006/relationships/image" Target="../media/image29.emf"/><Relationship Id="rId13" Type="http://schemas.openxmlformats.org/officeDocument/2006/relationships/image" Target="../media/image34.emf"/><Relationship Id="rId3" Type="http://schemas.openxmlformats.org/officeDocument/2006/relationships/image" Target="../media/image24.emf"/><Relationship Id="rId7" Type="http://schemas.openxmlformats.org/officeDocument/2006/relationships/image" Target="../media/image28.emf"/><Relationship Id="rId12" Type="http://schemas.openxmlformats.org/officeDocument/2006/relationships/image" Target="../media/image33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Relationship Id="rId6" Type="http://schemas.openxmlformats.org/officeDocument/2006/relationships/image" Target="../media/image27.emf"/><Relationship Id="rId11" Type="http://schemas.openxmlformats.org/officeDocument/2006/relationships/image" Target="../media/image32.emf"/><Relationship Id="rId5" Type="http://schemas.openxmlformats.org/officeDocument/2006/relationships/image" Target="../media/image26.emf"/><Relationship Id="rId10" Type="http://schemas.openxmlformats.org/officeDocument/2006/relationships/image" Target="../media/image31.emf"/><Relationship Id="rId4" Type="http://schemas.openxmlformats.org/officeDocument/2006/relationships/image" Target="../media/image25.emf"/><Relationship Id="rId9" Type="http://schemas.openxmlformats.org/officeDocument/2006/relationships/image" Target="../media/image30.emf"/><Relationship Id="rId14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9525</xdr:rowOff>
    </xdr:from>
    <xdr:to>
      <xdr:col>20</xdr:col>
      <xdr:colOff>9525</xdr:colOff>
      <xdr:row>26</xdr:row>
      <xdr:rowOff>19050</xdr:rowOff>
    </xdr:to>
    <xdr:graphicFrame macro="">
      <xdr:nvGraphicFramePr>
        <xdr:cNvPr id="1046" name="2 Gráfic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95250</xdr:rowOff>
        </xdr:from>
        <xdr:to>
          <xdr:col>15</xdr:col>
          <xdr:colOff>133350</xdr:colOff>
          <xdr:row>3</xdr:row>
          <xdr:rowOff>76200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293035</xdr:colOff>
      <xdr:row>9</xdr:row>
      <xdr:rowOff>76200</xdr:rowOff>
    </xdr:from>
    <xdr:to>
      <xdr:col>22</xdr:col>
      <xdr:colOff>560295</xdr:colOff>
      <xdr:row>35</xdr:row>
      <xdr:rowOff>56030</xdr:rowOff>
    </xdr:to>
    <xdr:graphicFrame macro="">
      <xdr:nvGraphicFramePr>
        <xdr:cNvPr id="4123" name="Chart 13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0</xdr:row>
          <xdr:rowOff>76200</xdr:rowOff>
        </xdr:from>
        <xdr:to>
          <xdr:col>12</xdr:col>
          <xdr:colOff>190500</xdr:colOff>
          <xdr:row>3</xdr:row>
          <xdr:rowOff>47625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142875</xdr:rowOff>
        </xdr:from>
        <xdr:to>
          <xdr:col>5</xdr:col>
          <xdr:colOff>552450</xdr:colOff>
          <xdr:row>10</xdr:row>
          <xdr:rowOff>123825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133350</xdr:rowOff>
        </xdr:from>
        <xdr:to>
          <xdr:col>7</xdr:col>
          <xdr:colOff>723900</xdr:colOff>
          <xdr:row>10</xdr:row>
          <xdr:rowOff>19050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14</xdr:row>
      <xdr:rowOff>9525</xdr:rowOff>
    </xdr:from>
    <xdr:to>
      <xdr:col>15</xdr:col>
      <xdr:colOff>353787</xdr:colOff>
      <xdr:row>36</xdr:row>
      <xdr:rowOff>28575</xdr:rowOff>
    </xdr:to>
    <xdr:graphicFrame macro="">
      <xdr:nvGraphicFramePr>
        <xdr:cNvPr id="3106" name="Chart 16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11</xdr:col>
          <xdr:colOff>19050</xdr:colOff>
          <xdr:row>9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11</xdr:col>
          <xdr:colOff>0</xdr:colOff>
          <xdr:row>12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550769</xdr:colOff>
      <xdr:row>1</xdr:row>
      <xdr:rowOff>89647</xdr:rowOff>
    </xdr:from>
    <xdr:to>
      <xdr:col>19</xdr:col>
      <xdr:colOff>348503</xdr:colOff>
      <xdr:row>25</xdr:row>
      <xdr:rowOff>8964</xdr:rowOff>
    </xdr:to>
    <xdr:graphicFrame macro="">
      <xdr:nvGraphicFramePr>
        <xdr:cNvPr id="6171" name="Chart 13">
          <a:extLst>
            <a:ext uri="{FF2B5EF4-FFF2-40B4-BE49-F238E27FC236}">
              <a16:creationId xmlns:a16="http://schemas.microsoft.com/office/drawing/2014/main" id="{00000000-0008-0000-0300-00001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8</xdr:col>
          <xdr:colOff>238125</xdr:colOff>
          <xdr:row>3</xdr:row>
          <xdr:rowOff>123825</xdr:rowOff>
        </xdr:to>
        <xdr:sp macro="" textlink="">
          <xdr:nvSpPr>
            <xdr:cNvPr id="6154" name="Object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1</xdr:row>
          <xdr:rowOff>0</xdr:rowOff>
        </xdr:from>
        <xdr:to>
          <xdr:col>11</xdr:col>
          <xdr:colOff>276225</xdr:colOff>
          <xdr:row>3</xdr:row>
          <xdr:rowOff>104775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4</xdr:row>
          <xdr:rowOff>0</xdr:rowOff>
        </xdr:from>
        <xdr:to>
          <xdr:col>8</xdr:col>
          <xdr:colOff>47625</xdr:colOff>
          <xdr:row>10</xdr:row>
          <xdr:rowOff>47625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</xdr:row>
          <xdr:rowOff>0</xdr:rowOff>
        </xdr:from>
        <xdr:to>
          <xdr:col>9</xdr:col>
          <xdr:colOff>752475</xdr:colOff>
          <xdr:row>3</xdr:row>
          <xdr:rowOff>152400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29</xdr:row>
          <xdr:rowOff>104775</xdr:rowOff>
        </xdr:from>
        <xdr:to>
          <xdr:col>4</xdr:col>
          <xdr:colOff>809625</xdr:colOff>
          <xdr:row>31</xdr:row>
          <xdr:rowOff>57150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33</xdr:row>
          <xdr:rowOff>19050</xdr:rowOff>
        </xdr:from>
        <xdr:to>
          <xdr:col>5</xdr:col>
          <xdr:colOff>0</xdr:colOff>
          <xdr:row>35</xdr:row>
          <xdr:rowOff>152400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37</xdr:row>
          <xdr:rowOff>9525</xdr:rowOff>
        </xdr:from>
        <xdr:to>
          <xdr:col>4</xdr:col>
          <xdr:colOff>809625</xdr:colOff>
          <xdr:row>40</xdr:row>
          <xdr:rowOff>9525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5</xdr:row>
          <xdr:rowOff>0</xdr:rowOff>
        </xdr:from>
        <xdr:to>
          <xdr:col>10</xdr:col>
          <xdr:colOff>0</xdr:colOff>
          <xdr:row>8</xdr:row>
          <xdr:rowOff>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9</xdr:row>
          <xdr:rowOff>0</xdr:rowOff>
        </xdr:from>
        <xdr:to>
          <xdr:col>9</xdr:col>
          <xdr:colOff>752475</xdr:colOff>
          <xdr:row>12</xdr:row>
          <xdr:rowOff>38100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</xdr:row>
          <xdr:rowOff>76200</xdr:rowOff>
        </xdr:from>
        <xdr:to>
          <xdr:col>5</xdr:col>
          <xdr:colOff>0</xdr:colOff>
          <xdr:row>21</xdr:row>
          <xdr:rowOff>95250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28575</xdr:rowOff>
        </xdr:from>
        <xdr:to>
          <xdr:col>5</xdr:col>
          <xdr:colOff>0</xdr:colOff>
          <xdr:row>15</xdr:row>
          <xdr:rowOff>133350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23</xdr:row>
          <xdr:rowOff>95250</xdr:rowOff>
        </xdr:from>
        <xdr:to>
          <xdr:col>4</xdr:col>
          <xdr:colOff>809625</xdr:colOff>
          <xdr:row>27</xdr:row>
          <xdr:rowOff>76200</xdr:rowOff>
        </xdr:to>
        <xdr:sp macro="" textlink="">
          <xdr:nvSpPr>
            <xdr:cNvPr id="7187" name="Object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9</xdr:col>
          <xdr:colOff>742950</xdr:colOff>
          <xdr:row>18</xdr:row>
          <xdr:rowOff>66675</xdr:rowOff>
        </xdr:to>
        <xdr:sp macro="" textlink="">
          <xdr:nvSpPr>
            <xdr:cNvPr id="7193" name="Object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20</xdr:row>
          <xdr:rowOff>38100</xdr:rowOff>
        </xdr:from>
        <xdr:to>
          <xdr:col>10</xdr:col>
          <xdr:colOff>0</xdr:colOff>
          <xdr:row>23</xdr:row>
          <xdr:rowOff>38100</xdr:rowOff>
        </xdr:to>
        <xdr:sp macro="" textlink="">
          <xdr:nvSpPr>
            <xdr:cNvPr id="7195" name="Object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19050</xdr:rowOff>
        </xdr:from>
        <xdr:to>
          <xdr:col>10</xdr:col>
          <xdr:colOff>9525</xdr:colOff>
          <xdr:row>27</xdr:row>
          <xdr:rowOff>152400</xdr:rowOff>
        </xdr:to>
        <xdr:sp macro="" textlink="">
          <xdr:nvSpPr>
            <xdr:cNvPr id="7196" name="Object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</xdr:row>
          <xdr:rowOff>9525</xdr:rowOff>
        </xdr:from>
        <xdr:to>
          <xdr:col>9</xdr:col>
          <xdr:colOff>752475</xdr:colOff>
          <xdr:row>4</xdr:row>
          <xdr:rowOff>0</xdr:rowOff>
        </xdr:to>
        <xdr:sp macro="" textlink="">
          <xdr:nvSpPr>
            <xdr:cNvPr id="10251" name="Object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6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13</xdr:row>
          <xdr:rowOff>0</xdr:rowOff>
        </xdr:from>
        <xdr:to>
          <xdr:col>3</xdr:col>
          <xdr:colOff>752475</xdr:colOff>
          <xdr:row>15</xdr:row>
          <xdr:rowOff>152400</xdr:rowOff>
        </xdr:to>
        <xdr:sp macro="" textlink="">
          <xdr:nvSpPr>
            <xdr:cNvPr id="10252" name="Object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6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14</xdr:row>
          <xdr:rowOff>0</xdr:rowOff>
        </xdr:from>
        <xdr:to>
          <xdr:col>10</xdr:col>
          <xdr:colOff>0</xdr:colOff>
          <xdr:row>17</xdr:row>
          <xdr:rowOff>19050</xdr:rowOff>
        </xdr:to>
        <xdr:sp macro="" textlink="">
          <xdr:nvSpPr>
            <xdr:cNvPr id="10268" name="Object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6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18</xdr:row>
          <xdr:rowOff>57150</xdr:rowOff>
        </xdr:from>
        <xdr:to>
          <xdr:col>9</xdr:col>
          <xdr:colOff>752475</xdr:colOff>
          <xdr:row>20</xdr:row>
          <xdr:rowOff>142875</xdr:rowOff>
        </xdr:to>
        <xdr:sp macro="" textlink="">
          <xdr:nvSpPr>
            <xdr:cNvPr id="10269" name="Object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6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38100</xdr:rowOff>
        </xdr:from>
        <xdr:to>
          <xdr:col>3</xdr:col>
          <xdr:colOff>752475</xdr:colOff>
          <xdr:row>22</xdr:row>
          <xdr:rowOff>142875</xdr:rowOff>
        </xdr:to>
        <xdr:sp macro="" textlink="">
          <xdr:nvSpPr>
            <xdr:cNvPr id="10271" name="Object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6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24</xdr:row>
          <xdr:rowOff>9525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272" name="Object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6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17</xdr:row>
          <xdr:rowOff>47625</xdr:rowOff>
        </xdr:from>
        <xdr:to>
          <xdr:col>3</xdr:col>
          <xdr:colOff>752475</xdr:colOff>
          <xdr:row>19</xdr:row>
          <xdr:rowOff>133350</xdr:rowOff>
        </xdr:to>
        <xdr:sp macro="" textlink="">
          <xdr:nvSpPr>
            <xdr:cNvPr id="10276" name="Object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6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10</xdr:row>
          <xdr:rowOff>28575</xdr:rowOff>
        </xdr:from>
        <xdr:to>
          <xdr:col>9</xdr:col>
          <xdr:colOff>752475</xdr:colOff>
          <xdr:row>12</xdr:row>
          <xdr:rowOff>133350</xdr:rowOff>
        </xdr:to>
        <xdr:sp macro="" textlink="">
          <xdr:nvSpPr>
            <xdr:cNvPr id="10277" name="Object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6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21</xdr:row>
          <xdr:rowOff>152400</xdr:rowOff>
        </xdr:from>
        <xdr:to>
          <xdr:col>9</xdr:col>
          <xdr:colOff>752475</xdr:colOff>
          <xdr:row>24</xdr:row>
          <xdr:rowOff>142875</xdr:rowOff>
        </xdr:to>
        <xdr:sp macro="" textlink="">
          <xdr:nvSpPr>
            <xdr:cNvPr id="10278" name="Object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6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133350</xdr:rowOff>
        </xdr:from>
        <xdr:to>
          <xdr:col>4</xdr:col>
          <xdr:colOff>0</xdr:colOff>
          <xdr:row>29</xdr:row>
          <xdr:rowOff>38100</xdr:rowOff>
        </xdr:to>
        <xdr:sp macro="" textlink="">
          <xdr:nvSpPr>
            <xdr:cNvPr id="10279" name="Object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6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76200</xdr:rowOff>
        </xdr:from>
        <xdr:to>
          <xdr:col>10</xdr:col>
          <xdr:colOff>0</xdr:colOff>
          <xdr:row>27</xdr:row>
          <xdr:rowOff>142875</xdr:rowOff>
        </xdr:to>
        <xdr:sp macro="" textlink="">
          <xdr:nvSpPr>
            <xdr:cNvPr id="10280" name="Object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6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28575</xdr:rowOff>
        </xdr:from>
        <xdr:to>
          <xdr:col>4</xdr:col>
          <xdr:colOff>0</xdr:colOff>
          <xdr:row>33</xdr:row>
          <xdr:rowOff>133350</xdr:rowOff>
        </xdr:to>
        <xdr:sp macro="" textlink="">
          <xdr:nvSpPr>
            <xdr:cNvPr id="10282" name="Object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6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0</xdr:rowOff>
        </xdr:from>
        <xdr:to>
          <xdr:col>10</xdr:col>
          <xdr:colOff>0</xdr:colOff>
          <xdr:row>33</xdr:row>
          <xdr:rowOff>152400</xdr:rowOff>
        </xdr:to>
        <xdr:sp macro="" textlink="">
          <xdr:nvSpPr>
            <xdr:cNvPr id="10285" name="Object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6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</xdr:row>
          <xdr:rowOff>19050</xdr:rowOff>
        </xdr:from>
        <xdr:to>
          <xdr:col>10</xdr:col>
          <xdr:colOff>0</xdr:colOff>
          <xdr:row>8</xdr:row>
          <xdr:rowOff>114300</xdr:rowOff>
        </xdr:to>
        <xdr:sp macro="" textlink="">
          <xdr:nvSpPr>
            <xdr:cNvPr id="10287" name="Object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6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9.w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13" Type="http://schemas.openxmlformats.org/officeDocument/2006/relationships/image" Target="../media/image14.emf"/><Relationship Id="rId18" Type="http://schemas.openxmlformats.org/officeDocument/2006/relationships/oleObject" Target="../embeddings/oleObject17.bin"/><Relationship Id="rId26" Type="http://schemas.openxmlformats.org/officeDocument/2006/relationships/oleObject" Target="../embeddings/oleObject21.bin"/><Relationship Id="rId3" Type="http://schemas.openxmlformats.org/officeDocument/2006/relationships/vmlDrawing" Target="../drawings/vmlDrawing6.vml"/><Relationship Id="rId21" Type="http://schemas.openxmlformats.org/officeDocument/2006/relationships/image" Target="../media/image18.emf"/><Relationship Id="rId7" Type="http://schemas.openxmlformats.org/officeDocument/2006/relationships/image" Target="../media/image11.emf"/><Relationship Id="rId12" Type="http://schemas.openxmlformats.org/officeDocument/2006/relationships/oleObject" Target="../embeddings/oleObject14.bin"/><Relationship Id="rId17" Type="http://schemas.openxmlformats.org/officeDocument/2006/relationships/image" Target="../media/image16.emf"/><Relationship Id="rId25" Type="http://schemas.openxmlformats.org/officeDocument/2006/relationships/image" Target="../media/image20.emf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16.bin"/><Relationship Id="rId20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1.bin"/><Relationship Id="rId11" Type="http://schemas.openxmlformats.org/officeDocument/2006/relationships/image" Target="../media/image13.emf"/><Relationship Id="rId24" Type="http://schemas.openxmlformats.org/officeDocument/2006/relationships/oleObject" Target="../embeddings/oleObject20.bin"/><Relationship Id="rId5" Type="http://schemas.openxmlformats.org/officeDocument/2006/relationships/image" Target="../media/image10.emf"/><Relationship Id="rId15" Type="http://schemas.openxmlformats.org/officeDocument/2006/relationships/image" Target="../media/image15.emf"/><Relationship Id="rId23" Type="http://schemas.openxmlformats.org/officeDocument/2006/relationships/image" Target="../media/image19.emf"/><Relationship Id="rId10" Type="http://schemas.openxmlformats.org/officeDocument/2006/relationships/oleObject" Target="../embeddings/oleObject13.bin"/><Relationship Id="rId19" Type="http://schemas.openxmlformats.org/officeDocument/2006/relationships/image" Target="../media/image17.emf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2.emf"/><Relationship Id="rId14" Type="http://schemas.openxmlformats.org/officeDocument/2006/relationships/oleObject" Target="../embeddings/oleObject15.bin"/><Relationship Id="rId22" Type="http://schemas.openxmlformats.org/officeDocument/2006/relationships/oleObject" Target="../embeddings/oleObject19.bin"/><Relationship Id="rId27" Type="http://schemas.openxmlformats.org/officeDocument/2006/relationships/image" Target="../media/image21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4.bin"/><Relationship Id="rId13" Type="http://schemas.openxmlformats.org/officeDocument/2006/relationships/image" Target="../media/image26.emf"/><Relationship Id="rId18" Type="http://schemas.openxmlformats.org/officeDocument/2006/relationships/oleObject" Target="../embeddings/oleObject29.bin"/><Relationship Id="rId26" Type="http://schemas.openxmlformats.org/officeDocument/2006/relationships/oleObject" Target="../embeddings/oleObject33.bin"/><Relationship Id="rId3" Type="http://schemas.openxmlformats.org/officeDocument/2006/relationships/vmlDrawing" Target="../drawings/vmlDrawing7.vml"/><Relationship Id="rId21" Type="http://schemas.openxmlformats.org/officeDocument/2006/relationships/image" Target="../media/image30.emf"/><Relationship Id="rId7" Type="http://schemas.openxmlformats.org/officeDocument/2006/relationships/image" Target="../media/image23.emf"/><Relationship Id="rId12" Type="http://schemas.openxmlformats.org/officeDocument/2006/relationships/oleObject" Target="../embeddings/oleObject26.bin"/><Relationship Id="rId17" Type="http://schemas.openxmlformats.org/officeDocument/2006/relationships/image" Target="../media/image28.emf"/><Relationship Id="rId25" Type="http://schemas.openxmlformats.org/officeDocument/2006/relationships/image" Target="../media/image32.emf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0.bin"/><Relationship Id="rId29" Type="http://schemas.openxmlformats.org/officeDocument/2006/relationships/image" Target="../media/image34.emf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3.bin"/><Relationship Id="rId11" Type="http://schemas.openxmlformats.org/officeDocument/2006/relationships/image" Target="../media/image25.emf"/><Relationship Id="rId24" Type="http://schemas.openxmlformats.org/officeDocument/2006/relationships/oleObject" Target="../embeddings/oleObject32.bin"/><Relationship Id="rId5" Type="http://schemas.openxmlformats.org/officeDocument/2006/relationships/image" Target="../media/image22.emf"/><Relationship Id="rId15" Type="http://schemas.openxmlformats.org/officeDocument/2006/relationships/image" Target="../media/image27.emf"/><Relationship Id="rId23" Type="http://schemas.openxmlformats.org/officeDocument/2006/relationships/image" Target="../media/image31.emf"/><Relationship Id="rId28" Type="http://schemas.openxmlformats.org/officeDocument/2006/relationships/oleObject" Target="../embeddings/oleObject34.bin"/><Relationship Id="rId10" Type="http://schemas.openxmlformats.org/officeDocument/2006/relationships/oleObject" Target="../embeddings/oleObject25.bin"/><Relationship Id="rId19" Type="http://schemas.openxmlformats.org/officeDocument/2006/relationships/image" Target="../media/image29.emf"/><Relationship Id="rId31" Type="http://schemas.openxmlformats.org/officeDocument/2006/relationships/image" Target="../media/image35.emf"/><Relationship Id="rId4" Type="http://schemas.openxmlformats.org/officeDocument/2006/relationships/oleObject" Target="../embeddings/oleObject22.bin"/><Relationship Id="rId9" Type="http://schemas.openxmlformats.org/officeDocument/2006/relationships/image" Target="../media/image24.emf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1.bin"/><Relationship Id="rId27" Type="http://schemas.openxmlformats.org/officeDocument/2006/relationships/image" Target="../media/image33.emf"/><Relationship Id="rId30" Type="http://schemas.openxmlformats.org/officeDocument/2006/relationships/oleObject" Target="../embeddings/oleObject3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1"/>
  <sheetViews>
    <sheetView topLeftCell="A4" zoomScaleNormal="100" workbookViewId="0">
      <selection activeCell="Z19" sqref="Z19"/>
    </sheetView>
  </sheetViews>
  <sheetFormatPr baseColWidth="10" defaultColWidth="6.7109375" defaultRowHeight="12.75" customHeight="1" x14ac:dyDescent="0.2"/>
  <cols>
    <col min="1" max="8" width="6.7109375" style="156"/>
    <col min="10" max="16384" width="6.7109375" style="156"/>
  </cols>
  <sheetData>
    <row r="1" spans="1:21" ht="12.75" customHeight="1" x14ac:dyDescent="0.2">
      <c r="G1" s="157"/>
      <c r="J1" s="158"/>
      <c r="K1" s="159"/>
      <c r="L1" s="157"/>
      <c r="N1" s="160"/>
      <c r="O1" s="161"/>
      <c r="P1" s="157"/>
    </row>
    <row r="2" spans="1:21" ht="12.75" customHeight="1" x14ac:dyDescent="0.2">
      <c r="A2" s="162" t="s">
        <v>121</v>
      </c>
      <c r="B2" s="167">
        <v>5</v>
      </c>
      <c r="C2" s="156" t="s">
        <v>60</v>
      </c>
      <c r="J2" s="158"/>
      <c r="K2" s="159"/>
      <c r="L2" s="157"/>
      <c r="N2" s="162"/>
      <c r="O2" s="6"/>
      <c r="P2" s="157"/>
    </row>
    <row r="3" spans="1:21" ht="12.75" customHeight="1" x14ac:dyDescent="0.2">
      <c r="A3" s="162" t="s">
        <v>122</v>
      </c>
      <c r="B3" s="167">
        <v>2</v>
      </c>
      <c r="C3" s="156" t="s">
        <v>60</v>
      </c>
      <c r="E3" s="162" t="s">
        <v>117</v>
      </c>
      <c r="F3" s="6">
        <f>B2+B3</f>
        <v>7</v>
      </c>
      <c r="G3" s="156" t="s">
        <v>60</v>
      </c>
      <c r="J3" s="158"/>
      <c r="K3" s="159"/>
      <c r="L3" s="157"/>
      <c r="N3" s="162"/>
      <c r="O3" s="6"/>
      <c r="P3" s="157"/>
    </row>
    <row r="4" spans="1:21" ht="12.75" customHeight="1" x14ac:dyDescent="0.2">
      <c r="A4" s="158" t="s">
        <v>118</v>
      </c>
      <c r="B4" s="167">
        <v>50</v>
      </c>
      <c r="C4" s="157" t="s">
        <v>126</v>
      </c>
      <c r="E4" s="162" t="s">
        <v>123</v>
      </c>
      <c r="F4" s="6">
        <f>F3*2</f>
        <v>14</v>
      </c>
      <c r="G4" s="156" t="s">
        <v>60</v>
      </c>
      <c r="J4" s="158"/>
      <c r="K4" s="159"/>
      <c r="L4" s="157"/>
      <c r="N4" s="162"/>
      <c r="O4" s="163"/>
      <c r="P4" s="157"/>
    </row>
    <row r="5" spans="1:21" ht="12.75" customHeight="1" x14ac:dyDescent="0.2">
      <c r="A5" s="158"/>
      <c r="B5" s="6"/>
      <c r="C5" s="157"/>
      <c r="E5" s="162"/>
      <c r="F5" s="6"/>
      <c r="J5" s="158"/>
      <c r="K5" s="159"/>
      <c r="L5" s="157"/>
      <c r="N5" s="162"/>
      <c r="O5" s="163"/>
      <c r="P5" s="157"/>
    </row>
    <row r="6" spans="1:21" ht="12.75" customHeight="1" x14ac:dyDescent="0.2">
      <c r="A6" s="158"/>
      <c r="B6" s="6"/>
      <c r="C6" s="157"/>
      <c r="F6" s="6">
        <f>$B$4/(4*PI()*B2)</f>
        <v>0.79577471545947676</v>
      </c>
      <c r="G6" s="6">
        <f>$B$4/(4*PI()*B3)</f>
        <v>1.9894367886486917</v>
      </c>
      <c r="J6" s="158"/>
      <c r="K6" s="159"/>
      <c r="L6" s="157"/>
      <c r="N6" s="162"/>
      <c r="O6" s="163"/>
      <c r="P6" s="157"/>
    </row>
    <row r="7" spans="1:21" ht="12.75" customHeight="1" x14ac:dyDescent="0.2">
      <c r="B7" s="164">
        <v>0.1</v>
      </c>
      <c r="C7" s="165" t="s">
        <v>119</v>
      </c>
      <c r="D7" s="165" t="s">
        <v>15</v>
      </c>
      <c r="E7" s="165" t="s">
        <v>15</v>
      </c>
      <c r="F7" s="165" t="s">
        <v>19</v>
      </c>
      <c r="G7" s="165" t="s">
        <v>124</v>
      </c>
      <c r="J7" s="158"/>
      <c r="K7" s="8"/>
      <c r="L7" s="157"/>
      <c r="N7" s="158"/>
      <c r="O7" s="164"/>
      <c r="P7" s="157"/>
      <c r="T7" s="8"/>
      <c r="U7" s="157"/>
    </row>
    <row r="8" spans="1:21" ht="12.75" customHeight="1" x14ac:dyDescent="0.2">
      <c r="A8" s="164"/>
      <c r="B8" s="165" t="s">
        <v>7</v>
      </c>
      <c r="C8" s="164" t="s">
        <v>60</v>
      </c>
      <c r="D8" s="164" t="s">
        <v>120</v>
      </c>
      <c r="E8" s="164" t="s">
        <v>120</v>
      </c>
      <c r="F8" s="165"/>
      <c r="G8" s="164"/>
    </row>
    <row r="9" spans="1:21" ht="12.75" customHeight="1" x14ac:dyDescent="0.2">
      <c r="A9" s="164"/>
      <c r="B9" s="6">
        <v>0</v>
      </c>
      <c r="C9" s="166">
        <f>B9*$F$4</f>
        <v>0</v>
      </c>
      <c r="D9" s="6">
        <f>IF($C9&lt;$B$2,0,((($B$4/(4*PI()*$B$2)))*(1-$B$2/$C9)))</f>
        <v>0</v>
      </c>
      <c r="E9" s="6">
        <f t="shared" ref="E9:E73" si="0">IF($C9&lt;$B$3,0,((($B$4/(4*PI()*$B$3)))*(1-$B$3/$C9)))</f>
        <v>0</v>
      </c>
      <c r="F9" s="8">
        <f t="shared" ref="F9:F72" si="1">$F$6</f>
        <v>0.79577471545947676</v>
      </c>
      <c r="G9" s="8">
        <f t="shared" ref="G9:G72" si="2">$G$6</f>
        <v>1.9894367886486917</v>
      </c>
      <c r="H9" s="6"/>
    </row>
    <row r="10" spans="1:21" ht="12.75" customHeight="1" x14ac:dyDescent="0.2">
      <c r="A10" s="164"/>
      <c r="B10" s="6">
        <f>B9+$B$7</f>
        <v>0.1</v>
      </c>
      <c r="C10" s="166">
        <f t="shared" ref="C10:C73" si="3">B10*$F$4</f>
        <v>1.4000000000000001</v>
      </c>
      <c r="D10" s="6">
        <f t="shared" ref="D10:D73" si="4">IF($C10&lt;$B$2,0,((($B$4/(4*PI()*$B$2)))*(1-$B$2/$C10)))</f>
        <v>0</v>
      </c>
      <c r="E10" s="6">
        <f t="shared" si="0"/>
        <v>0</v>
      </c>
      <c r="F10" s="8">
        <f t="shared" si="1"/>
        <v>0.79577471545947676</v>
      </c>
      <c r="G10" s="8">
        <f t="shared" si="2"/>
        <v>1.9894367886486917</v>
      </c>
    </row>
    <row r="11" spans="1:21" ht="12.75" customHeight="1" x14ac:dyDescent="0.2">
      <c r="A11" s="164"/>
      <c r="B11" s="6">
        <f t="shared" ref="B11:B74" si="5">B10+$B$7</f>
        <v>0.2</v>
      </c>
      <c r="C11" s="166">
        <f t="shared" si="3"/>
        <v>2.8000000000000003</v>
      </c>
      <c r="D11" s="6">
        <f t="shared" si="4"/>
        <v>0</v>
      </c>
      <c r="E11" s="6">
        <f t="shared" si="0"/>
        <v>0.56841051104248352</v>
      </c>
      <c r="F11" s="8">
        <f t="shared" si="1"/>
        <v>0.79577471545947676</v>
      </c>
      <c r="G11" s="8">
        <f t="shared" si="2"/>
        <v>1.9894367886486917</v>
      </c>
    </row>
    <row r="12" spans="1:21" ht="12.75" customHeight="1" x14ac:dyDescent="0.2">
      <c r="A12" s="164"/>
      <c r="B12" s="6">
        <f t="shared" si="5"/>
        <v>0.30000000000000004</v>
      </c>
      <c r="C12" s="166">
        <f t="shared" si="3"/>
        <v>4.2000000000000011</v>
      </c>
      <c r="D12" s="6">
        <f t="shared" si="4"/>
        <v>0</v>
      </c>
      <c r="E12" s="6">
        <f t="shared" si="0"/>
        <v>1.0420859369112196</v>
      </c>
      <c r="F12" s="8">
        <f t="shared" si="1"/>
        <v>0.79577471545947676</v>
      </c>
      <c r="G12" s="8">
        <f t="shared" si="2"/>
        <v>1.9894367886486917</v>
      </c>
    </row>
    <row r="13" spans="1:21" ht="12.75" customHeight="1" x14ac:dyDescent="0.2">
      <c r="A13" s="164"/>
      <c r="B13" s="6">
        <f t="shared" si="5"/>
        <v>0.4</v>
      </c>
      <c r="C13" s="166">
        <f t="shared" si="3"/>
        <v>5.6000000000000005</v>
      </c>
      <c r="D13" s="6">
        <f t="shared" si="4"/>
        <v>8.5261576656372559E-2</v>
      </c>
      <c r="E13" s="6">
        <f t="shared" si="0"/>
        <v>1.2789236498455876</v>
      </c>
      <c r="F13" s="8">
        <f t="shared" si="1"/>
        <v>0.79577471545947676</v>
      </c>
      <c r="G13" s="8">
        <f t="shared" si="2"/>
        <v>1.9894367886486917</v>
      </c>
    </row>
    <row r="14" spans="1:21" ht="12.75" customHeight="1" x14ac:dyDescent="0.2">
      <c r="A14" s="164"/>
      <c r="B14" s="6">
        <f t="shared" si="5"/>
        <v>0.5</v>
      </c>
      <c r="C14" s="166">
        <f t="shared" si="3"/>
        <v>7</v>
      </c>
      <c r="D14" s="6">
        <f t="shared" si="4"/>
        <v>0.22736420441699334</v>
      </c>
      <c r="E14" s="6">
        <f t="shared" si="0"/>
        <v>1.4210262776062084</v>
      </c>
      <c r="F14" s="8">
        <f t="shared" si="1"/>
        <v>0.79577471545947676</v>
      </c>
      <c r="G14" s="8">
        <f t="shared" si="2"/>
        <v>1.9894367886486917</v>
      </c>
    </row>
    <row r="15" spans="1:21" ht="12.75" customHeight="1" x14ac:dyDescent="0.2">
      <c r="A15" s="164"/>
      <c r="B15" s="6">
        <f t="shared" si="5"/>
        <v>0.6</v>
      </c>
      <c r="C15" s="166">
        <f t="shared" si="3"/>
        <v>8.4</v>
      </c>
      <c r="D15" s="6">
        <f t="shared" si="4"/>
        <v>0.32209928959074058</v>
      </c>
      <c r="E15" s="6">
        <f t="shared" si="0"/>
        <v>1.5157613627799555</v>
      </c>
      <c r="F15" s="8">
        <f t="shared" si="1"/>
        <v>0.79577471545947676</v>
      </c>
      <c r="G15" s="8">
        <f t="shared" si="2"/>
        <v>1.9894367886486917</v>
      </c>
    </row>
    <row r="16" spans="1:21" ht="12.75" customHeight="1" x14ac:dyDescent="0.2">
      <c r="A16" s="164"/>
      <c r="B16" s="6">
        <f t="shared" si="5"/>
        <v>0.7</v>
      </c>
      <c r="C16" s="166">
        <f t="shared" si="3"/>
        <v>9.7999999999999989</v>
      </c>
      <c r="D16" s="6">
        <f t="shared" si="4"/>
        <v>0.38976720757198863</v>
      </c>
      <c r="E16" s="6">
        <f t="shared" si="0"/>
        <v>1.5834292807612036</v>
      </c>
      <c r="F16" s="8">
        <f t="shared" si="1"/>
        <v>0.79577471545947676</v>
      </c>
      <c r="G16" s="8">
        <f t="shared" si="2"/>
        <v>1.9894367886486917</v>
      </c>
    </row>
    <row r="17" spans="1:7" ht="12.75" customHeight="1" x14ac:dyDescent="0.2">
      <c r="A17" s="164"/>
      <c r="B17" s="6">
        <f t="shared" si="5"/>
        <v>0.79999999999999993</v>
      </c>
      <c r="C17" s="166">
        <f t="shared" si="3"/>
        <v>11.2</v>
      </c>
      <c r="D17" s="6">
        <f t="shared" si="4"/>
        <v>0.44051814605792466</v>
      </c>
      <c r="E17" s="6">
        <f t="shared" si="0"/>
        <v>1.6341802192471395</v>
      </c>
      <c r="F17" s="8">
        <f t="shared" si="1"/>
        <v>0.79577471545947676</v>
      </c>
      <c r="G17" s="8">
        <f t="shared" si="2"/>
        <v>1.9894367886486917</v>
      </c>
    </row>
    <row r="18" spans="1:7" ht="12.75" customHeight="1" x14ac:dyDescent="0.2">
      <c r="A18" s="164"/>
      <c r="B18" s="6">
        <f t="shared" si="5"/>
        <v>0.89999999999999991</v>
      </c>
      <c r="C18" s="166">
        <f t="shared" si="3"/>
        <v>12.599999999999998</v>
      </c>
      <c r="D18" s="6">
        <f t="shared" si="4"/>
        <v>0.47999109821365255</v>
      </c>
      <c r="E18" s="6">
        <f t="shared" si="0"/>
        <v>1.6736531714028675</v>
      </c>
      <c r="F18" s="8">
        <f t="shared" si="1"/>
        <v>0.79577471545947676</v>
      </c>
      <c r="G18" s="8">
        <f t="shared" si="2"/>
        <v>1.9894367886486917</v>
      </c>
    </row>
    <row r="19" spans="1:7" ht="12.75" customHeight="1" x14ac:dyDescent="0.2">
      <c r="A19" s="164"/>
      <c r="B19" s="6">
        <f t="shared" si="5"/>
        <v>0.99999999999999989</v>
      </c>
      <c r="C19" s="166">
        <f t="shared" si="3"/>
        <v>13.999999999999998</v>
      </c>
      <c r="D19" s="6">
        <f t="shared" si="4"/>
        <v>0.51156945993823499</v>
      </c>
      <c r="E19" s="6">
        <f t="shared" si="0"/>
        <v>1.7052315331274499</v>
      </c>
      <c r="F19" s="8">
        <f t="shared" si="1"/>
        <v>0.79577471545947676</v>
      </c>
      <c r="G19" s="8">
        <f t="shared" si="2"/>
        <v>1.9894367886486917</v>
      </c>
    </row>
    <row r="20" spans="1:7" ht="12.75" customHeight="1" x14ac:dyDescent="0.2">
      <c r="A20" s="164"/>
      <c r="B20" s="6">
        <f t="shared" si="5"/>
        <v>1.0999999999999999</v>
      </c>
      <c r="C20" s="166">
        <f t="shared" si="3"/>
        <v>15.399999999999999</v>
      </c>
      <c r="D20" s="6">
        <f t="shared" si="4"/>
        <v>0.53740630134925704</v>
      </c>
      <c r="E20" s="6">
        <f t="shared" si="0"/>
        <v>1.7310683745384718</v>
      </c>
      <c r="F20" s="8">
        <f t="shared" si="1"/>
        <v>0.79577471545947676</v>
      </c>
      <c r="G20" s="8">
        <f t="shared" si="2"/>
        <v>1.9894367886486917</v>
      </c>
    </row>
    <row r="21" spans="1:7" ht="12.75" customHeight="1" x14ac:dyDescent="0.2">
      <c r="A21" s="164"/>
      <c r="B21" s="6">
        <f t="shared" si="5"/>
        <v>1.2</v>
      </c>
      <c r="C21" s="166">
        <f t="shared" si="3"/>
        <v>16.8</v>
      </c>
      <c r="D21" s="6">
        <f t="shared" si="4"/>
        <v>0.55893700252510858</v>
      </c>
      <c r="E21" s="6">
        <f t="shared" si="0"/>
        <v>1.7525990757143235</v>
      </c>
      <c r="F21" s="8">
        <f t="shared" si="1"/>
        <v>0.79577471545947676</v>
      </c>
      <c r="G21" s="8">
        <f t="shared" si="2"/>
        <v>1.9894367886486917</v>
      </c>
    </row>
    <row r="22" spans="1:7" ht="12.75" customHeight="1" x14ac:dyDescent="0.2">
      <c r="A22" s="164"/>
      <c r="B22" s="6">
        <f t="shared" si="5"/>
        <v>1.3</v>
      </c>
      <c r="C22" s="166">
        <f t="shared" si="3"/>
        <v>18.2</v>
      </c>
      <c r="D22" s="6">
        <f t="shared" si="4"/>
        <v>0.5771552881354447</v>
      </c>
      <c r="E22" s="6">
        <f t="shared" si="0"/>
        <v>1.7708173613246596</v>
      </c>
      <c r="F22" s="8">
        <f t="shared" si="1"/>
        <v>0.79577471545947676</v>
      </c>
      <c r="G22" s="8">
        <f t="shared" si="2"/>
        <v>1.9894367886486917</v>
      </c>
    </row>
    <row r="23" spans="1:7" ht="12.75" customHeight="1" x14ac:dyDescent="0.2">
      <c r="A23" s="164"/>
      <c r="B23" s="6">
        <f t="shared" si="5"/>
        <v>1.4000000000000001</v>
      </c>
      <c r="C23" s="166">
        <f t="shared" si="3"/>
        <v>19.600000000000001</v>
      </c>
      <c r="D23" s="6">
        <f t="shared" si="4"/>
        <v>0.59277096151573272</v>
      </c>
      <c r="E23" s="6">
        <f t="shared" si="0"/>
        <v>1.7864330347049475</v>
      </c>
      <c r="F23" s="8">
        <f t="shared" si="1"/>
        <v>0.79577471545947676</v>
      </c>
      <c r="G23" s="8">
        <f t="shared" si="2"/>
        <v>1.9894367886486917</v>
      </c>
    </row>
    <row r="24" spans="1:7" ht="12.75" customHeight="1" x14ac:dyDescent="0.2">
      <c r="A24" s="164"/>
      <c r="B24" s="6">
        <f t="shared" si="5"/>
        <v>1.5000000000000002</v>
      </c>
      <c r="C24" s="166">
        <f t="shared" si="3"/>
        <v>21.000000000000004</v>
      </c>
      <c r="D24" s="6">
        <f t="shared" si="4"/>
        <v>0.6063045451119824</v>
      </c>
      <c r="E24" s="6">
        <f t="shared" si="0"/>
        <v>1.7999666183011973</v>
      </c>
      <c r="F24" s="8">
        <f t="shared" si="1"/>
        <v>0.79577471545947676</v>
      </c>
      <c r="G24" s="8">
        <f t="shared" si="2"/>
        <v>1.9894367886486917</v>
      </c>
    </row>
    <row r="25" spans="1:7" ht="12.75" customHeight="1" x14ac:dyDescent="0.2">
      <c r="A25" s="164"/>
      <c r="B25" s="6">
        <f t="shared" si="5"/>
        <v>1.6000000000000003</v>
      </c>
      <c r="C25" s="166">
        <f t="shared" si="3"/>
        <v>22.400000000000006</v>
      </c>
      <c r="D25" s="6">
        <f t="shared" si="4"/>
        <v>0.61814643075870068</v>
      </c>
      <c r="E25" s="6">
        <f t="shared" si="0"/>
        <v>1.8118085039479157</v>
      </c>
      <c r="F25" s="8">
        <f t="shared" si="1"/>
        <v>0.79577471545947676</v>
      </c>
      <c r="G25" s="8">
        <f t="shared" si="2"/>
        <v>1.9894367886486917</v>
      </c>
    </row>
    <row r="26" spans="1:7" ht="12.75" customHeight="1" x14ac:dyDescent="0.2">
      <c r="A26" s="164"/>
      <c r="B26" s="6">
        <f t="shared" si="5"/>
        <v>1.7000000000000004</v>
      </c>
      <c r="C26" s="166">
        <f t="shared" si="3"/>
        <v>23.800000000000004</v>
      </c>
      <c r="D26" s="6">
        <f t="shared" si="4"/>
        <v>0.62859515338815819</v>
      </c>
      <c r="E26" s="6">
        <f t="shared" si="0"/>
        <v>1.8222572265773731</v>
      </c>
      <c r="F26" s="8">
        <f t="shared" si="1"/>
        <v>0.79577471545947676</v>
      </c>
      <c r="G26" s="8">
        <f t="shared" si="2"/>
        <v>1.9894367886486917</v>
      </c>
    </row>
    <row r="27" spans="1:7" ht="12.75" customHeight="1" x14ac:dyDescent="0.2">
      <c r="A27" s="164"/>
      <c r="B27" s="6">
        <f t="shared" si="5"/>
        <v>1.8000000000000005</v>
      </c>
      <c r="C27" s="166">
        <f t="shared" si="3"/>
        <v>25.200000000000006</v>
      </c>
      <c r="D27" s="6">
        <f t="shared" si="4"/>
        <v>0.63788290683656468</v>
      </c>
      <c r="E27" s="6">
        <f t="shared" si="0"/>
        <v>1.8315449800257797</v>
      </c>
      <c r="F27" s="8">
        <f t="shared" si="1"/>
        <v>0.79577471545947676</v>
      </c>
      <c r="G27" s="8">
        <f t="shared" si="2"/>
        <v>1.9894367886486917</v>
      </c>
    </row>
    <row r="28" spans="1:7" ht="12.75" customHeight="1" x14ac:dyDescent="0.2">
      <c r="A28" s="164"/>
      <c r="B28" s="6">
        <f t="shared" si="5"/>
        <v>1.9000000000000006</v>
      </c>
      <c r="C28" s="166">
        <f t="shared" si="3"/>
        <v>26.600000000000009</v>
      </c>
      <c r="D28" s="6">
        <f t="shared" si="4"/>
        <v>0.64619300202724439</v>
      </c>
      <c r="E28" s="6">
        <f t="shared" si="0"/>
        <v>1.8398550752164593</v>
      </c>
      <c r="F28" s="8">
        <f t="shared" si="1"/>
        <v>0.79577471545947676</v>
      </c>
      <c r="G28" s="8">
        <f t="shared" si="2"/>
        <v>1.9894367886486917</v>
      </c>
    </row>
    <row r="29" spans="1:7" ht="12.75" customHeight="1" x14ac:dyDescent="0.2">
      <c r="A29" s="164"/>
      <c r="B29" s="6">
        <f t="shared" si="5"/>
        <v>2.0000000000000004</v>
      </c>
      <c r="C29" s="166">
        <f t="shared" si="3"/>
        <v>28.000000000000007</v>
      </c>
      <c r="D29" s="6">
        <f t="shared" si="4"/>
        <v>0.65367208769885599</v>
      </c>
      <c r="E29" s="6">
        <f t="shared" si="0"/>
        <v>1.8473341608880709</v>
      </c>
      <c r="F29" s="8">
        <f t="shared" si="1"/>
        <v>0.79577471545947676</v>
      </c>
      <c r="G29" s="8">
        <f t="shared" si="2"/>
        <v>1.9894367886486917</v>
      </c>
    </row>
    <row r="30" spans="1:7" ht="12.75" customHeight="1" x14ac:dyDescent="0.2">
      <c r="A30" s="164"/>
      <c r="B30" s="6">
        <f t="shared" si="5"/>
        <v>2.1000000000000005</v>
      </c>
      <c r="C30" s="166">
        <f t="shared" si="3"/>
        <v>29.400000000000006</v>
      </c>
      <c r="D30" s="6">
        <f t="shared" si="4"/>
        <v>0.66043887949698077</v>
      </c>
      <c r="E30" s="6">
        <f t="shared" si="0"/>
        <v>1.8541009526861958</v>
      </c>
      <c r="F30" s="8">
        <f t="shared" si="1"/>
        <v>0.79577471545947676</v>
      </c>
      <c r="G30" s="8">
        <f t="shared" si="2"/>
        <v>1.9894367886486917</v>
      </c>
    </row>
    <row r="31" spans="1:7" ht="12.75" customHeight="1" x14ac:dyDescent="0.2">
      <c r="A31" s="164"/>
      <c r="B31" s="6">
        <f t="shared" si="5"/>
        <v>2.2000000000000006</v>
      </c>
      <c r="C31" s="166">
        <f t="shared" si="3"/>
        <v>30.800000000000008</v>
      </c>
      <c r="D31" s="6">
        <f t="shared" si="4"/>
        <v>0.66659050840436684</v>
      </c>
      <c r="E31" s="6">
        <f t="shared" si="0"/>
        <v>1.8602525815935818</v>
      </c>
      <c r="F31" s="8">
        <f t="shared" si="1"/>
        <v>0.79577471545947676</v>
      </c>
      <c r="G31" s="8">
        <f t="shared" si="2"/>
        <v>1.9894367886486917</v>
      </c>
    </row>
    <row r="32" spans="1:7" ht="12.75" customHeight="1" x14ac:dyDescent="0.2">
      <c r="A32" s="164"/>
      <c r="B32" s="6">
        <f t="shared" si="5"/>
        <v>2.3000000000000007</v>
      </c>
      <c r="C32" s="166">
        <f t="shared" si="3"/>
        <v>32.20000000000001</v>
      </c>
      <c r="D32" s="6">
        <f t="shared" si="4"/>
        <v>0.67220721305893694</v>
      </c>
      <c r="E32" s="6">
        <f t="shared" si="0"/>
        <v>1.8658692862481518</v>
      </c>
      <c r="F32" s="8">
        <f t="shared" si="1"/>
        <v>0.79577471545947676</v>
      </c>
      <c r="G32" s="8">
        <f t="shared" si="2"/>
        <v>1.9894367886486917</v>
      </c>
    </row>
    <row r="33" spans="1:7" ht="12.75" customHeight="1" x14ac:dyDescent="0.2">
      <c r="A33" s="164"/>
      <c r="B33" s="6">
        <f t="shared" si="5"/>
        <v>2.4000000000000008</v>
      </c>
      <c r="C33" s="166">
        <f t="shared" si="3"/>
        <v>33.600000000000009</v>
      </c>
      <c r="D33" s="6">
        <f t="shared" si="4"/>
        <v>0.67735585899229278</v>
      </c>
      <c r="E33" s="6">
        <f t="shared" si="0"/>
        <v>1.8710179321815077</v>
      </c>
      <c r="F33" s="8">
        <f t="shared" si="1"/>
        <v>0.79577471545947676</v>
      </c>
      <c r="G33" s="8">
        <f t="shared" si="2"/>
        <v>1.9894367886486917</v>
      </c>
    </row>
    <row r="34" spans="1:7" ht="12.75" customHeight="1" x14ac:dyDescent="0.2">
      <c r="A34" s="164"/>
      <c r="B34" s="6">
        <f t="shared" si="5"/>
        <v>2.5000000000000009</v>
      </c>
      <c r="C34" s="166">
        <f t="shared" si="3"/>
        <v>35.000000000000014</v>
      </c>
      <c r="D34" s="6">
        <f t="shared" si="4"/>
        <v>0.68209261325098014</v>
      </c>
      <c r="E34" s="6">
        <f t="shared" si="0"/>
        <v>1.8757546864401951</v>
      </c>
      <c r="F34" s="8">
        <f t="shared" si="1"/>
        <v>0.79577471545947676</v>
      </c>
      <c r="G34" s="8">
        <f t="shared" si="2"/>
        <v>1.9894367886486917</v>
      </c>
    </row>
    <row r="35" spans="1:7" ht="12.75" customHeight="1" x14ac:dyDescent="0.2">
      <c r="A35" s="164"/>
      <c r="B35" s="6">
        <f t="shared" si="5"/>
        <v>2.600000000000001</v>
      </c>
      <c r="C35" s="166">
        <f t="shared" si="3"/>
        <v>36.400000000000013</v>
      </c>
      <c r="D35" s="6">
        <f t="shared" si="4"/>
        <v>0.68646500179746073</v>
      </c>
      <c r="E35" s="6">
        <f t="shared" si="0"/>
        <v>1.8801270749866756</v>
      </c>
      <c r="F35" s="8">
        <f t="shared" si="1"/>
        <v>0.79577471545947676</v>
      </c>
      <c r="G35" s="8">
        <f t="shared" si="2"/>
        <v>1.9894367886486917</v>
      </c>
    </row>
    <row r="36" spans="1:7" ht="12.75" customHeight="1" x14ac:dyDescent="0.2">
      <c r="A36" s="164"/>
      <c r="B36" s="6">
        <f t="shared" si="5"/>
        <v>2.7000000000000011</v>
      </c>
      <c r="C36" s="166">
        <f t="shared" si="3"/>
        <v>37.800000000000011</v>
      </c>
      <c r="D36" s="6">
        <f t="shared" si="4"/>
        <v>0.69051350971086878</v>
      </c>
      <c r="E36" s="6">
        <f t="shared" si="0"/>
        <v>1.8841755829000837</v>
      </c>
      <c r="F36" s="8">
        <f t="shared" si="1"/>
        <v>0.79577471545947676</v>
      </c>
      <c r="G36" s="8">
        <f t="shared" si="2"/>
        <v>1.9894367886486917</v>
      </c>
    </row>
    <row r="37" spans="1:7" ht="12.75" customHeight="1" x14ac:dyDescent="0.2">
      <c r="A37" s="164"/>
      <c r="B37" s="6">
        <f t="shared" si="5"/>
        <v>2.8000000000000012</v>
      </c>
      <c r="C37" s="166">
        <f t="shared" si="3"/>
        <v>39.200000000000017</v>
      </c>
      <c r="D37" s="6">
        <f t="shared" si="4"/>
        <v>0.69427283848760479</v>
      </c>
      <c r="E37" s="6">
        <f t="shared" si="0"/>
        <v>1.8879349116768198</v>
      </c>
      <c r="F37" s="8">
        <f t="shared" si="1"/>
        <v>0.79577471545947676</v>
      </c>
      <c r="G37" s="8">
        <f t="shared" si="2"/>
        <v>1.9894367886486917</v>
      </c>
    </row>
    <row r="38" spans="1:7" ht="12.75" customHeight="1" x14ac:dyDescent="0.2">
      <c r="A38" s="164"/>
      <c r="B38" s="6">
        <f t="shared" si="5"/>
        <v>2.9000000000000012</v>
      </c>
      <c r="C38" s="166">
        <f t="shared" si="3"/>
        <v>40.600000000000016</v>
      </c>
      <c r="D38" s="6">
        <f t="shared" si="4"/>
        <v>0.69777290321077279</v>
      </c>
      <c r="E38" s="6">
        <f t="shared" si="0"/>
        <v>1.8914349763999878</v>
      </c>
      <c r="F38" s="8">
        <f t="shared" si="1"/>
        <v>0.79577471545947676</v>
      </c>
      <c r="G38" s="8">
        <f t="shared" si="2"/>
        <v>1.9894367886486917</v>
      </c>
    </row>
    <row r="39" spans="1:7" ht="12.75" customHeight="1" x14ac:dyDescent="0.2">
      <c r="A39" s="164"/>
      <c r="B39" s="6">
        <f t="shared" si="5"/>
        <v>3.0000000000000013</v>
      </c>
      <c r="C39" s="166">
        <f t="shared" si="3"/>
        <v>42.000000000000021</v>
      </c>
      <c r="D39" s="6">
        <f t="shared" si="4"/>
        <v>0.70103963028572958</v>
      </c>
      <c r="E39" s="6">
        <f t="shared" si="0"/>
        <v>1.8947017034749445</v>
      </c>
      <c r="F39" s="8">
        <f t="shared" si="1"/>
        <v>0.79577471545947676</v>
      </c>
      <c r="G39" s="8">
        <f t="shared" si="2"/>
        <v>1.9894367886486917</v>
      </c>
    </row>
    <row r="40" spans="1:7" ht="12.75" customHeight="1" x14ac:dyDescent="0.2">
      <c r="A40" s="164"/>
      <c r="B40" s="6">
        <f t="shared" si="5"/>
        <v>3.1000000000000014</v>
      </c>
      <c r="C40" s="166">
        <f t="shared" si="3"/>
        <v>43.40000000000002</v>
      </c>
      <c r="D40" s="6">
        <f t="shared" si="4"/>
        <v>0.70409560077520528</v>
      </c>
      <c r="E40" s="6">
        <f t="shared" si="0"/>
        <v>1.8977576739644202</v>
      </c>
      <c r="F40" s="8">
        <f t="shared" si="1"/>
        <v>0.79577471545947676</v>
      </c>
      <c r="G40" s="8">
        <f t="shared" si="2"/>
        <v>1.9894367886486917</v>
      </c>
    </row>
    <row r="41" spans="1:7" ht="12.75" customHeight="1" x14ac:dyDescent="0.2">
      <c r="A41" s="164"/>
      <c r="B41" s="6">
        <f t="shared" si="5"/>
        <v>3.2000000000000015</v>
      </c>
      <c r="C41" s="166">
        <f t="shared" si="3"/>
        <v>44.800000000000018</v>
      </c>
      <c r="D41" s="6">
        <f t="shared" si="4"/>
        <v>0.70696057310908877</v>
      </c>
      <c r="E41" s="6">
        <f t="shared" si="0"/>
        <v>1.9006226462983038</v>
      </c>
      <c r="F41" s="8">
        <f t="shared" si="1"/>
        <v>0.79577471545947676</v>
      </c>
      <c r="G41" s="8">
        <f t="shared" si="2"/>
        <v>1.9894367886486917</v>
      </c>
    </row>
    <row r="42" spans="1:7" ht="12.75" customHeight="1" x14ac:dyDescent="0.2">
      <c r="A42" s="164"/>
      <c r="B42" s="6">
        <f t="shared" si="5"/>
        <v>3.3000000000000016</v>
      </c>
      <c r="C42" s="166">
        <f t="shared" si="3"/>
        <v>46.200000000000024</v>
      </c>
      <c r="D42" s="6">
        <f t="shared" si="4"/>
        <v>0.70965191075607015</v>
      </c>
      <c r="E42" s="6">
        <f t="shared" si="0"/>
        <v>1.9033139839452851</v>
      </c>
      <c r="F42" s="8">
        <f t="shared" si="1"/>
        <v>0.79577471545947676</v>
      </c>
      <c r="G42" s="8">
        <f t="shared" si="2"/>
        <v>1.9894367886486917</v>
      </c>
    </row>
    <row r="43" spans="1:7" ht="12.75" customHeight="1" x14ac:dyDescent="0.2">
      <c r="A43" s="164"/>
      <c r="B43" s="6">
        <f t="shared" si="5"/>
        <v>3.4000000000000017</v>
      </c>
      <c r="C43" s="166">
        <f t="shared" si="3"/>
        <v>47.600000000000023</v>
      </c>
      <c r="D43" s="6">
        <f t="shared" si="4"/>
        <v>0.71218493442381747</v>
      </c>
      <c r="E43" s="6">
        <f t="shared" si="0"/>
        <v>1.9058470076130325</v>
      </c>
      <c r="F43" s="8">
        <f t="shared" si="1"/>
        <v>0.79577471545947676</v>
      </c>
      <c r="G43" s="8">
        <f t="shared" si="2"/>
        <v>1.9894367886486917</v>
      </c>
    </row>
    <row r="44" spans="1:7" ht="12.75" customHeight="1" x14ac:dyDescent="0.2">
      <c r="A44" s="164"/>
      <c r="B44" s="6">
        <f t="shared" si="5"/>
        <v>3.5000000000000018</v>
      </c>
      <c r="C44" s="166">
        <f t="shared" si="3"/>
        <v>49.000000000000028</v>
      </c>
      <c r="D44" s="6">
        <f t="shared" si="4"/>
        <v>0.71457321388197925</v>
      </c>
      <c r="E44" s="6">
        <f t="shared" si="0"/>
        <v>1.9082352870711943</v>
      </c>
      <c r="F44" s="8">
        <f t="shared" si="1"/>
        <v>0.79577471545947676</v>
      </c>
      <c r="G44" s="8">
        <f t="shared" si="2"/>
        <v>1.9894367886486917</v>
      </c>
    </row>
    <row r="45" spans="1:7" ht="12.75" customHeight="1" x14ac:dyDescent="0.2">
      <c r="A45" s="164"/>
      <c r="B45" s="6">
        <f t="shared" si="5"/>
        <v>3.6000000000000019</v>
      </c>
      <c r="C45" s="166">
        <f t="shared" si="3"/>
        <v>50.400000000000027</v>
      </c>
      <c r="D45" s="6">
        <f t="shared" si="4"/>
        <v>0.71682881114802077</v>
      </c>
      <c r="E45" s="6">
        <f t="shared" si="0"/>
        <v>1.9104908843372357</v>
      </c>
      <c r="F45" s="8">
        <f t="shared" si="1"/>
        <v>0.79577471545947676</v>
      </c>
      <c r="G45" s="8">
        <f t="shared" si="2"/>
        <v>1.9894367886486917</v>
      </c>
    </row>
    <row r="46" spans="1:7" ht="12.75" customHeight="1" x14ac:dyDescent="0.2">
      <c r="A46" s="164"/>
      <c r="B46" s="6">
        <f t="shared" si="5"/>
        <v>3.700000000000002</v>
      </c>
      <c r="C46" s="166">
        <f t="shared" si="3"/>
        <v>51.800000000000026</v>
      </c>
      <c r="D46" s="6">
        <f t="shared" si="4"/>
        <v>0.71896248423751963</v>
      </c>
      <c r="E46" s="6">
        <f t="shared" si="0"/>
        <v>1.9126245574267347</v>
      </c>
      <c r="F46" s="8">
        <f t="shared" si="1"/>
        <v>0.79577471545947676</v>
      </c>
      <c r="G46" s="8">
        <f t="shared" si="2"/>
        <v>1.9894367886486917</v>
      </c>
    </row>
    <row r="47" spans="1:7" ht="12.75" customHeight="1" x14ac:dyDescent="0.2">
      <c r="A47" s="164"/>
      <c r="B47" s="6">
        <f t="shared" si="5"/>
        <v>3.800000000000002</v>
      </c>
      <c r="C47" s="166">
        <f t="shared" si="3"/>
        <v>53.200000000000031</v>
      </c>
      <c r="D47" s="6">
        <f t="shared" si="4"/>
        <v>0.72098385874336057</v>
      </c>
      <c r="E47" s="6">
        <f t="shared" si="0"/>
        <v>1.9146459319325755</v>
      </c>
      <c r="F47" s="8">
        <f t="shared" si="1"/>
        <v>0.79577471545947676</v>
      </c>
      <c r="G47" s="8">
        <f t="shared" si="2"/>
        <v>1.9894367886486917</v>
      </c>
    </row>
    <row r="48" spans="1:7" ht="12.75" customHeight="1" x14ac:dyDescent="0.2">
      <c r="A48" s="164"/>
      <c r="B48" s="6">
        <f t="shared" si="5"/>
        <v>3.9000000000000021</v>
      </c>
      <c r="C48" s="166">
        <f t="shared" si="3"/>
        <v>54.60000000000003</v>
      </c>
      <c r="D48" s="6">
        <f t="shared" si="4"/>
        <v>0.72290157301813285</v>
      </c>
      <c r="E48" s="6">
        <f t="shared" si="0"/>
        <v>1.9165636462073476</v>
      </c>
      <c r="F48" s="8">
        <f t="shared" si="1"/>
        <v>0.79577471545947676</v>
      </c>
      <c r="G48" s="8">
        <f t="shared" si="2"/>
        <v>1.9894367886486917</v>
      </c>
    </row>
    <row r="49" spans="1:7" ht="12.75" customHeight="1" x14ac:dyDescent="0.2">
      <c r="A49" s="164"/>
      <c r="B49" s="6">
        <f t="shared" si="5"/>
        <v>4.0000000000000018</v>
      </c>
      <c r="C49" s="166">
        <f t="shared" si="3"/>
        <v>56.000000000000028</v>
      </c>
      <c r="D49" s="6">
        <f t="shared" si="4"/>
        <v>0.72472340157916637</v>
      </c>
      <c r="E49" s="6">
        <f t="shared" si="0"/>
        <v>1.9183854747683813</v>
      </c>
      <c r="F49" s="8">
        <f t="shared" si="1"/>
        <v>0.79577471545947676</v>
      </c>
      <c r="G49" s="8">
        <f t="shared" si="2"/>
        <v>1.9894367886486917</v>
      </c>
    </row>
    <row r="50" spans="1:7" ht="12.75" customHeight="1" x14ac:dyDescent="0.2">
      <c r="A50" s="164"/>
      <c r="B50" s="6">
        <f t="shared" si="5"/>
        <v>4.1000000000000014</v>
      </c>
      <c r="C50" s="166">
        <f t="shared" si="3"/>
        <v>57.40000000000002</v>
      </c>
      <c r="D50" s="6">
        <f t="shared" si="4"/>
        <v>0.72645636045429585</v>
      </c>
      <c r="E50" s="6">
        <f t="shared" si="0"/>
        <v>1.9201184336435109</v>
      </c>
      <c r="F50" s="8">
        <f t="shared" si="1"/>
        <v>0.79577471545947676</v>
      </c>
      <c r="G50" s="8">
        <f t="shared" si="2"/>
        <v>1.9894367886486917</v>
      </c>
    </row>
    <row r="51" spans="1:7" ht="12.75" customHeight="1" x14ac:dyDescent="0.2">
      <c r="A51" s="164"/>
      <c r="B51" s="6">
        <f t="shared" si="5"/>
        <v>4.2000000000000011</v>
      </c>
      <c r="C51" s="166">
        <f t="shared" si="3"/>
        <v>58.800000000000011</v>
      </c>
      <c r="D51" s="6">
        <f t="shared" si="4"/>
        <v>0.72810679747822871</v>
      </c>
      <c r="E51" s="6">
        <f t="shared" si="0"/>
        <v>1.9217688706674436</v>
      </c>
      <c r="F51" s="8">
        <f t="shared" si="1"/>
        <v>0.79577471545947676</v>
      </c>
      <c r="G51" s="8">
        <f t="shared" si="2"/>
        <v>1.9894367886486917</v>
      </c>
    </row>
    <row r="52" spans="1:7" ht="12.75" customHeight="1" x14ac:dyDescent="0.2">
      <c r="A52" s="164"/>
      <c r="B52" s="6">
        <f t="shared" si="5"/>
        <v>4.3000000000000007</v>
      </c>
      <c r="C52" s="166">
        <f t="shared" si="3"/>
        <v>60.20000000000001</v>
      </c>
      <c r="D52" s="6">
        <f t="shared" si="4"/>
        <v>0.7296804699894206</v>
      </c>
      <c r="E52" s="6">
        <f t="shared" si="0"/>
        <v>1.9233425431786355</v>
      </c>
      <c r="F52" s="8">
        <f t="shared" si="1"/>
        <v>0.79577471545947676</v>
      </c>
      <c r="G52" s="8">
        <f t="shared" si="2"/>
        <v>1.9894367886486917</v>
      </c>
    </row>
    <row r="53" spans="1:7" ht="12.75" customHeight="1" x14ac:dyDescent="0.2">
      <c r="A53" s="164"/>
      <c r="B53" s="6">
        <f t="shared" si="5"/>
        <v>4.4000000000000004</v>
      </c>
      <c r="C53" s="166">
        <f t="shared" si="3"/>
        <v>61.600000000000009</v>
      </c>
      <c r="D53" s="6">
        <f t="shared" si="4"/>
        <v>0.73118261193192191</v>
      </c>
      <c r="E53" s="6">
        <f t="shared" si="0"/>
        <v>1.9248446851211369</v>
      </c>
      <c r="F53" s="8">
        <f t="shared" si="1"/>
        <v>0.79577471545947676</v>
      </c>
      <c r="G53" s="8">
        <f t="shared" si="2"/>
        <v>1.9894367886486917</v>
      </c>
    </row>
    <row r="54" spans="1:7" ht="12.75" customHeight="1" x14ac:dyDescent="0.2">
      <c r="A54" s="164"/>
      <c r="B54" s="6">
        <f t="shared" si="5"/>
        <v>4.5</v>
      </c>
      <c r="C54" s="166">
        <f t="shared" si="3"/>
        <v>63</v>
      </c>
      <c r="D54" s="6">
        <f t="shared" si="4"/>
        <v>0.73261799201031197</v>
      </c>
      <c r="E54" s="6">
        <f t="shared" si="0"/>
        <v>1.9262800651995269</v>
      </c>
      <c r="F54" s="8">
        <f t="shared" si="1"/>
        <v>0.79577471545947676</v>
      </c>
      <c r="G54" s="8">
        <f t="shared" si="2"/>
        <v>1.9894367886486917</v>
      </c>
    </row>
    <row r="55" spans="1:7" ht="12.75" customHeight="1" x14ac:dyDescent="0.2">
      <c r="A55" s="164"/>
      <c r="B55" s="6">
        <f t="shared" si="5"/>
        <v>4.5999999999999996</v>
      </c>
      <c r="C55" s="166">
        <f t="shared" si="3"/>
        <v>64.399999999999991</v>
      </c>
      <c r="D55" s="6">
        <f t="shared" si="4"/>
        <v>0.73399096425920685</v>
      </c>
      <c r="E55" s="6">
        <f t="shared" si="0"/>
        <v>1.9276530374484218</v>
      </c>
      <c r="F55" s="8">
        <f t="shared" si="1"/>
        <v>0.79577471545947676</v>
      </c>
      <c r="G55" s="8">
        <f t="shared" si="2"/>
        <v>1.9894367886486917</v>
      </c>
    </row>
    <row r="56" spans="1:7" ht="12.75" customHeight="1" x14ac:dyDescent="0.2">
      <c r="A56" s="164"/>
      <c r="B56" s="6">
        <f t="shared" si="5"/>
        <v>4.6999999999999993</v>
      </c>
      <c r="C56" s="166">
        <f t="shared" si="3"/>
        <v>65.799999999999983</v>
      </c>
      <c r="D56" s="6">
        <f t="shared" si="4"/>
        <v>0.73530551215708495</v>
      </c>
      <c r="E56" s="6">
        <f t="shared" si="0"/>
        <v>1.9289675853462998</v>
      </c>
      <c r="F56" s="8">
        <f t="shared" si="1"/>
        <v>0.79577471545947676</v>
      </c>
      <c r="G56" s="8">
        <f t="shared" si="2"/>
        <v>1.9894367886486917</v>
      </c>
    </row>
    <row r="57" spans="1:7" ht="12.75" customHeight="1" x14ac:dyDescent="0.2">
      <c r="A57" s="164"/>
      <c r="B57" s="6">
        <f t="shared" si="5"/>
        <v>4.7999999999999989</v>
      </c>
      <c r="C57" s="166">
        <f t="shared" si="3"/>
        <v>67.199999999999989</v>
      </c>
      <c r="D57" s="6">
        <f t="shared" si="4"/>
        <v>0.73656528722588477</v>
      </c>
      <c r="E57" s="6">
        <f t="shared" si="0"/>
        <v>1.9302273604150997</v>
      </c>
      <c r="F57" s="8">
        <f t="shared" si="1"/>
        <v>0.79577471545947676</v>
      </c>
      <c r="G57" s="8">
        <f t="shared" si="2"/>
        <v>1.9894367886486917</v>
      </c>
    </row>
    <row r="58" spans="1:7" ht="12.75" customHeight="1" x14ac:dyDescent="0.2">
      <c r="A58" s="164"/>
      <c r="B58" s="6">
        <f t="shared" si="5"/>
        <v>4.8999999999999986</v>
      </c>
      <c r="C58" s="166">
        <f t="shared" si="3"/>
        <v>68.59999999999998</v>
      </c>
      <c r="D58" s="6">
        <f t="shared" si="4"/>
        <v>0.73777364290412129</v>
      </c>
      <c r="E58" s="6">
        <f t="shared" si="0"/>
        <v>1.9314357160933362</v>
      </c>
      <c r="F58" s="8">
        <f t="shared" si="1"/>
        <v>0.79577471545947676</v>
      </c>
      <c r="G58" s="8">
        <f t="shared" si="2"/>
        <v>1.9894367886486917</v>
      </c>
    </row>
    <row r="59" spans="1:7" ht="12.75" customHeight="1" x14ac:dyDescent="0.2">
      <c r="A59" s="164"/>
      <c r="B59" s="6">
        <f t="shared" si="5"/>
        <v>4.9999999999999982</v>
      </c>
      <c r="C59" s="166">
        <f t="shared" si="3"/>
        <v>69.999999999999972</v>
      </c>
      <c r="D59" s="6">
        <f t="shared" si="4"/>
        <v>0.73893366435522845</v>
      </c>
      <c r="E59" s="6">
        <f t="shared" si="0"/>
        <v>1.9325957375444434</v>
      </c>
      <c r="F59" s="8">
        <f t="shared" si="1"/>
        <v>0.79577471545947676</v>
      </c>
      <c r="G59" s="8">
        <f t="shared" si="2"/>
        <v>1.9894367886486917</v>
      </c>
    </row>
    <row r="60" spans="1:7" ht="12.75" customHeight="1" x14ac:dyDescent="0.2">
      <c r="A60" s="164"/>
      <c r="B60" s="6">
        <f t="shared" si="5"/>
        <v>5.0999999999999979</v>
      </c>
      <c r="C60" s="166">
        <f t="shared" si="3"/>
        <v>71.399999999999977</v>
      </c>
      <c r="D60" s="6">
        <f t="shared" si="4"/>
        <v>0.74004819476903727</v>
      </c>
      <c r="E60" s="6">
        <f t="shared" si="0"/>
        <v>1.9337102679582521</v>
      </c>
      <c r="F60" s="8">
        <f t="shared" si="1"/>
        <v>0.79577471545947676</v>
      </c>
      <c r="G60" s="8">
        <f t="shared" si="2"/>
        <v>1.9894367886486917</v>
      </c>
    </row>
    <row r="61" spans="1:7" ht="12.75" customHeight="1" x14ac:dyDescent="0.2">
      <c r="A61" s="164"/>
      <c r="B61" s="6">
        <f t="shared" si="5"/>
        <v>5.1999999999999975</v>
      </c>
      <c r="C61" s="166">
        <f t="shared" si="3"/>
        <v>72.799999999999969</v>
      </c>
      <c r="D61" s="6">
        <f t="shared" si="4"/>
        <v>0.74111985862846874</v>
      </c>
      <c r="E61" s="6">
        <f t="shared" si="0"/>
        <v>1.9347819318176835</v>
      </c>
      <c r="F61" s="8">
        <f t="shared" si="1"/>
        <v>0.79577471545947676</v>
      </c>
      <c r="G61" s="8">
        <f t="shared" si="2"/>
        <v>1.9894367886486917</v>
      </c>
    </row>
    <row r="62" spans="1:7" ht="12.75" customHeight="1" x14ac:dyDescent="0.2">
      <c r="A62" s="164"/>
      <c r="B62" s="6">
        <f t="shared" si="5"/>
        <v>5.2999999999999972</v>
      </c>
      <c r="C62" s="166">
        <f t="shared" si="3"/>
        <v>74.19999999999996</v>
      </c>
      <c r="D62" s="6">
        <f t="shared" si="4"/>
        <v>0.74215108234226124</v>
      </c>
      <c r="E62" s="6">
        <f t="shared" si="0"/>
        <v>1.9358131555314761</v>
      </c>
      <c r="F62" s="8">
        <f t="shared" si="1"/>
        <v>0.79577471545947676</v>
      </c>
      <c r="G62" s="8">
        <f t="shared" si="2"/>
        <v>1.9894367886486917</v>
      </c>
    </row>
    <row r="63" spans="1:7" ht="12.75" customHeight="1" x14ac:dyDescent="0.2">
      <c r="A63" s="164"/>
      <c r="B63" s="6">
        <f t="shared" si="5"/>
        <v>5.3999999999999968</v>
      </c>
      <c r="C63" s="166">
        <f t="shared" si="3"/>
        <v>75.599999999999952</v>
      </c>
      <c r="D63" s="6">
        <f t="shared" si="4"/>
        <v>0.74314411258517277</v>
      </c>
      <c r="E63" s="6">
        <f t="shared" si="0"/>
        <v>1.9368061857743875</v>
      </c>
      <c r="F63" s="8">
        <f t="shared" si="1"/>
        <v>0.79577471545947676</v>
      </c>
      <c r="G63" s="8">
        <f t="shared" si="2"/>
        <v>1.9894367886486917</v>
      </c>
    </row>
    <row r="64" spans="1:7" ht="12.75" customHeight="1" x14ac:dyDescent="0.2">
      <c r="A64" s="164"/>
      <c r="B64" s="6">
        <f t="shared" si="5"/>
        <v>5.4999999999999964</v>
      </c>
      <c r="C64" s="166">
        <f t="shared" si="3"/>
        <v>76.999999999999943</v>
      </c>
      <c r="D64" s="6">
        <f t="shared" si="4"/>
        <v>0.74410103263743277</v>
      </c>
      <c r="E64" s="6">
        <f t="shared" si="0"/>
        <v>1.9377631058266478</v>
      </c>
      <c r="F64" s="8">
        <f t="shared" si="1"/>
        <v>0.79577471545947676</v>
      </c>
      <c r="G64" s="8">
        <f t="shared" si="2"/>
        <v>1.9894367886486917</v>
      </c>
    </row>
    <row r="65" spans="1:7" ht="12.75" customHeight="1" x14ac:dyDescent="0.2">
      <c r="A65" s="164"/>
      <c r="B65" s="6">
        <f t="shared" si="5"/>
        <v>5.5999999999999961</v>
      </c>
      <c r="C65" s="166">
        <f t="shared" si="3"/>
        <v>78.399999999999949</v>
      </c>
      <c r="D65" s="6">
        <f t="shared" si="4"/>
        <v>0.74502377697354072</v>
      </c>
      <c r="E65" s="6">
        <f t="shared" si="0"/>
        <v>1.9386858501627557</v>
      </c>
      <c r="F65" s="8">
        <f t="shared" si="1"/>
        <v>0.79577471545947676</v>
      </c>
      <c r="G65" s="8">
        <f t="shared" si="2"/>
        <v>1.9894367886486917</v>
      </c>
    </row>
    <row r="66" spans="1:7" ht="12.75" customHeight="1" x14ac:dyDescent="0.2">
      <c r="A66" s="164"/>
      <c r="B66" s="6">
        <f t="shared" si="5"/>
        <v>5.6999999999999957</v>
      </c>
      <c r="C66" s="166">
        <f t="shared" si="3"/>
        <v>79.79999999999994</v>
      </c>
      <c r="D66" s="6">
        <f t="shared" si="4"/>
        <v>0.74591414431539926</v>
      </c>
      <c r="E66" s="6">
        <f t="shared" si="0"/>
        <v>1.9395762175046143</v>
      </c>
      <c r="F66" s="8">
        <f t="shared" si="1"/>
        <v>0.79577471545947676</v>
      </c>
      <c r="G66" s="8">
        <f t="shared" si="2"/>
        <v>1.9894367886486917</v>
      </c>
    </row>
    <row r="67" spans="1:7" ht="12.75" customHeight="1" x14ac:dyDescent="0.2">
      <c r="A67" s="164"/>
      <c r="B67" s="6">
        <f t="shared" si="5"/>
        <v>5.7999999999999954</v>
      </c>
      <c r="C67" s="166">
        <f t="shared" si="3"/>
        <v>81.199999999999932</v>
      </c>
      <c r="D67" s="6">
        <f t="shared" si="4"/>
        <v>0.74677380933512472</v>
      </c>
      <c r="E67" s="6">
        <f t="shared" si="0"/>
        <v>1.9404358825243397</v>
      </c>
      <c r="F67" s="8">
        <f t="shared" si="1"/>
        <v>0.79577471545947676</v>
      </c>
      <c r="G67" s="8">
        <f t="shared" si="2"/>
        <v>1.9894367886486917</v>
      </c>
    </row>
    <row r="68" spans="1:7" ht="12.75" customHeight="1" x14ac:dyDescent="0.2">
      <c r="A68" s="164"/>
      <c r="B68" s="6">
        <f t="shared" si="5"/>
        <v>5.899999999999995</v>
      </c>
      <c r="C68" s="166">
        <f t="shared" si="3"/>
        <v>82.599999999999937</v>
      </c>
      <c r="D68" s="6">
        <f t="shared" si="4"/>
        <v>0.74760433316774078</v>
      </c>
      <c r="E68" s="6">
        <f t="shared" si="0"/>
        <v>1.9412664063569558</v>
      </c>
      <c r="F68" s="8">
        <f t="shared" si="1"/>
        <v>0.79577471545947676</v>
      </c>
      <c r="G68" s="8">
        <f t="shared" si="2"/>
        <v>1.9894367886486917</v>
      </c>
    </row>
    <row r="69" spans="1:7" ht="12.75" customHeight="1" x14ac:dyDescent="0.2">
      <c r="A69" s="164"/>
      <c r="B69" s="6">
        <f t="shared" si="5"/>
        <v>5.9999999999999947</v>
      </c>
      <c r="C69" s="166">
        <f t="shared" si="3"/>
        <v>83.999999999999929</v>
      </c>
      <c r="D69" s="6">
        <f t="shared" si="4"/>
        <v>0.74840717287260317</v>
      </c>
      <c r="E69" s="6">
        <f t="shared" si="0"/>
        <v>1.9420692460618181</v>
      </c>
      <c r="F69" s="8">
        <f t="shared" si="1"/>
        <v>0.79577471545947676</v>
      </c>
      <c r="G69" s="8">
        <f t="shared" si="2"/>
        <v>1.9894367886486917</v>
      </c>
    </row>
    <row r="70" spans="1:7" ht="12.75" customHeight="1" x14ac:dyDescent="0.2">
      <c r="A70" s="164"/>
      <c r="B70" s="6">
        <f t="shared" si="5"/>
        <v>6.0999999999999943</v>
      </c>
      <c r="C70" s="166">
        <f t="shared" si="3"/>
        <v>85.39999999999992</v>
      </c>
      <c r="D70" s="6">
        <f t="shared" si="4"/>
        <v>0.74918368996419116</v>
      </c>
      <c r="E70" s="6">
        <f t="shared" si="0"/>
        <v>1.9428457631534062</v>
      </c>
      <c r="F70" s="8">
        <f t="shared" si="1"/>
        <v>0.79577471545947676</v>
      </c>
      <c r="G70" s="8">
        <f t="shared" si="2"/>
        <v>1.9894367886486917</v>
      </c>
    </row>
    <row r="71" spans="1:7" ht="12.75" customHeight="1" x14ac:dyDescent="0.2">
      <c r="A71" s="164"/>
      <c r="B71" s="6">
        <f t="shared" si="5"/>
        <v>6.199999999999994</v>
      </c>
      <c r="C71" s="166">
        <f t="shared" si="3"/>
        <v>86.799999999999912</v>
      </c>
      <c r="D71" s="6">
        <f t="shared" si="4"/>
        <v>0.74993515811734102</v>
      </c>
      <c r="E71" s="6">
        <f t="shared" si="0"/>
        <v>1.9435972313065559</v>
      </c>
      <c r="F71" s="8">
        <f t="shared" si="1"/>
        <v>0.79577471545947676</v>
      </c>
      <c r="G71" s="8">
        <f t="shared" si="2"/>
        <v>1.9894367886486917</v>
      </c>
    </row>
    <row r="72" spans="1:7" ht="12.75" customHeight="1" x14ac:dyDescent="0.2">
      <c r="A72" s="164"/>
      <c r="B72" s="6">
        <f t="shared" si="5"/>
        <v>6.2999999999999936</v>
      </c>
      <c r="C72" s="166">
        <f t="shared" si="3"/>
        <v>88.199999999999903</v>
      </c>
      <c r="D72" s="6">
        <f t="shared" si="4"/>
        <v>0.75066277013864469</v>
      </c>
      <c r="E72" s="6">
        <f t="shared" si="0"/>
        <v>1.9443248433278595</v>
      </c>
      <c r="F72" s="8">
        <f t="shared" si="1"/>
        <v>0.79577471545947676</v>
      </c>
      <c r="G72" s="8">
        <f t="shared" si="2"/>
        <v>1.9894367886486917</v>
      </c>
    </row>
    <row r="73" spans="1:7" ht="12.75" customHeight="1" x14ac:dyDescent="0.2">
      <c r="A73" s="164"/>
      <c r="B73" s="6">
        <f t="shared" si="5"/>
        <v>6.3999999999999932</v>
      </c>
      <c r="C73" s="166">
        <f t="shared" si="3"/>
        <v>89.599999999999909</v>
      </c>
      <c r="D73" s="6">
        <f t="shared" si="4"/>
        <v>0.75136764428428271</v>
      </c>
      <c r="E73" s="6">
        <f t="shared" si="0"/>
        <v>1.9450297174734976</v>
      </c>
      <c r="F73" s="8">
        <f t="shared" ref="F73:F136" si="6">$F$6</f>
        <v>0.79577471545947676</v>
      </c>
      <c r="G73" s="8">
        <f t="shared" ref="G73:G136" si="7">$G$6</f>
        <v>1.9894367886486917</v>
      </c>
    </row>
    <row r="74" spans="1:7" ht="12.75" customHeight="1" x14ac:dyDescent="0.2">
      <c r="A74" s="164"/>
      <c r="B74" s="6">
        <f t="shared" si="5"/>
        <v>6.4999999999999929</v>
      </c>
      <c r="C74" s="166">
        <f t="shared" ref="C74:C137" si="8">B74*$F$4</f>
        <v>90.999999999999901</v>
      </c>
      <c r="D74" s="6">
        <f t="shared" ref="D74:D137" si="9">IF($C74&lt;$B$2,0,((($B$4/(4*PI()*$B$2)))*(1-$B$2/$C74)))</f>
        <v>0.75205082999467032</v>
      </c>
      <c r="E74" s="6">
        <f t="shared" ref="E74:E137" si="10">IF($C74&lt;$B$3,0,((($B$4/(4*PI()*$B$3)))*(1-$B$3/$C74)))</f>
        <v>1.9457129031838851</v>
      </c>
      <c r="F74" s="8">
        <f t="shared" si="6"/>
        <v>0.79577471545947676</v>
      </c>
      <c r="G74" s="8">
        <f t="shared" si="7"/>
        <v>1.9894367886486917</v>
      </c>
    </row>
    <row r="75" spans="1:7" ht="12.75" customHeight="1" x14ac:dyDescent="0.2">
      <c r="A75" s="164"/>
      <c r="B75" s="6">
        <f t="shared" ref="B75:B138" si="11">B74+$B$7</f>
        <v>6.5999999999999925</v>
      </c>
      <c r="C75" s="166">
        <f t="shared" si="8"/>
        <v>92.399999999999892</v>
      </c>
      <c r="D75" s="6">
        <f t="shared" si="9"/>
        <v>0.75271331310777334</v>
      </c>
      <c r="E75" s="6">
        <f t="shared" si="10"/>
        <v>1.9463753862969884</v>
      </c>
      <c r="F75" s="8">
        <f t="shared" si="6"/>
        <v>0.79577471545947676</v>
      </c>
      <c r="G75" s="8">
        <f t="shared" si="7"/>
        <v>1.9894367886486917</v>
      </c>
    </row>
    <row r="76" spans="1:7" ht="12.75" customHeight="1" x14ac:dyDescent="0.2">
      <c r="A76" s="164"/>
      <c r="B76" s="6">
        <f t="shared" si="11"/>
        <v>6.6999999999999922</v>
      </c>
      <c r="C76" s="166">
        <f t="shared" si="8"/>
        <v>93.799999999999898</v>
      </c>
      <c r="D76" s="6">
        <f t="shared" si="9"/>
        <v>0.75335602060556006</v>
      </c>
      <c r="E76" s="6">
        <f t="shared" si="10"/>
        <v>1.947018093794775</v>
      </c>
      <c r="F76" s="8">
        <f t="shared" si="6"/>
        <v>0.79577471545947676</v>
      </c>
      <c r="G76" s="8">
        <f t="shared" si="7"/>
        <v>1.9894367886486917</v>
      </c>
    </row>
    <row r="77" spans="1:7" ht="12.75" customHeight="1" x14ac:dyDescent="0.2">
      <c r="A77" s="164"/>
      <c r="B77" s="6">
        <f t="shared" si="11"/>
        <v>6.7999999999999918</v>
      </c>
      <c r="C77" s="166">
        <f t="shared" si="8"/>
        <v>95.199999999999889</v>
      </c>
      <c r="D77" s="6">
        <f t="shared" si="9"/>
        <v>0.75397982494164706</v>
      </c>
      <c r="E77" s="6">
        <f t="shared" si="10"/>
        <v>1.9476418981308619</v>
      </c>
      <c r="F77" s="8">
        <f t="shared" si="6"/>
        <v>0.79577471545947676</v>
      </c>
      <c r="G77" s="8">
        <f t="shared" si="7"/>
        <v>1.9894367886486917</v>
      </c>
    </row>
    <row r="78" spans="1:7" ht="12.75" customHeight="1" x14ac:dyDescent="0.2">
      <c r="A78" s="164"/>
      <c r="B78" s="6">
        <f t="shared" si="11"/>
        <v>6.8999999999999915</v>
      </c>
      <c r="C78" s="166">
        <f t="shared" si="8"/>
        <v>96.599999999999881</v>
      </c>
      <c r="D78" s="6">
        <f t="shared" si="9"/>
        <v>0.75458554799263011</v>
      </c>
      <c r="E78" s="6">
        <f t="shared" si="10"/>
        <v>1.9482476211818449</v>
      </c>
      <c r="F78" s="8">
        <f t="shared" si="6"/>
        <v>0.79577471545947676</v>
      </c>
      <c r="G78" s="8">
        <f t="shared" si="7"/>
        <v>1.9894367886486917</v>
      </c>
    </row>
    <row r="79" spans="1:7" ht="12.75" customHeight="1" x14ac:dyDescent="0.2">
      <c r="A79" s="164"/>
      <c r="B79" s="6">
        <f t="shared" si="11"/>
        <v>6.9999999999999911</v>
      </c>
      <c r="C79" s="166">
        <f t="shared" si="8"/>
        <v>97.999999999999872</v>
      </c>
      <c r="D79" s="6">
        <f t="shared" si="9"/>
        <v>0.75517396467072795</v>
      </c>
      <c r="E79" s="6">
        <f t="shared" si="10"/>
        <v>1.9488360378599427</v>
      </c>
      <c r="F79" s="8">
        <f t="shared" si="6"/>
        <v>0.79577471545947676</v>
      </c>
      <c r="G79" s="8">
        <f t="shared" si="7"/>
        <v>1.9894367886486917</v>
      </c>
    </row>
    <row r="80" spans="1:7" ht="12.75" customHeight="1" x14ac:dyDescent="0.2">
      <c r="A80" s="164"/>
      <c r="B80" s="6">
        <f t="shared" si="11"/>
        <v>7.0999999999999908</v>
      </c>
      <c r="C80" s="166">
        <f t="shared" si="8"/>
        <v>99.399999999999864</v>
      </c>
      <c r="D80" s="6">
        <f t="shared" si="9"/>
        <v>0.75574580623113274</v>
      </c>
      <c r="E80" s="6">
        <f t="shared" si="10"/>
        <v>1.9494078794203478</v>
      </c>
      <c r="F80" s="8">
        <f t="shared" si="6"/>
        <v>0.79577471545947676</v>
      </c>
      <c r="G80" s="8">
        <f t="shared" si="7"/>
        <v>1.9894367886486917</v>
      </c>
    </row>
    <row r="81" spans="1:7" ht="12.75" customHeight="1" x14ac:dyDescent="0.2">
      <c r="A81" s="164"/>
      <c r="B81" s="6">
        <f t="shared" si="11"/>
        <v>7.1999999999999904</v>
      </c>
      <c r="C81" s="166">
        <f t="shared" si="8"/>
        <v>100.79999999999987</v>
      </c>
      <c r="D81" s="6">
        <f t="shared" si="9"/>
        <v>0.75630176330374865</v>
      </c>
      <c r="E81" s="6">
        <f t="shared" si="10"/>
        <v>1.9499638364929637</v>
      </c>
      <c r="F81" s="8">
        <f t="shared" si="6"/>
        <v>0.79577471545947676</v>
      </c>
      <c r="G81" s="8">
        <f t="shared" si="7"/>
        <v>1.9894367886486917</v>
      </c>
    </row>
    <row r="82" spans="1:7" ht="12.75" customHeight="1" x14ac:dyDescent="0.2">
      <c r="A82" s="164"/>
      <c r="B82" s="6">
        <f t="shared" si="11"/>
        <v>7.2999999999999901</v>
      </c>
      <c r="C82" s="166">
        <f t="shared" si="8"/>
        <v>102.19999999999986</v>
      </c>
      <c r="D82" s="6">
        <f t="shared" si="9"/>
        <v>0.756842488675745</v>
      </c>
      <c r="E82" s="6">
        <f t="shared" si="10"/>
        <v>1.9505045618649599</v>
      </c>
      <c r="F82" s="8">
        <f t="shared" si="6"/>
        <v>0.79577471545947676</v>
      </c>
      <c r="G82" s="8">
        <f t="shared" si="7"/>
        <v>1.9894367886486917</v>
      </c>
    </row>
    <row r="83" spans="1:7" ht="12.75" customHeight="1" x14ac:dyDescent="0.2">
      <c r="A83" s="164"/>
      <c r="B83" s="6">
        <f t="shared" si="11"/>
        <v>7.3999999999999897</v>
      </c>
      <c r="C83" s="166">
        <f t="shared" si="8"/>
        <v>103.59999999999985</v>
      </c>
      <c r="D83" s="6">
        <f t="shared" si="9"/>
        <v>0.75736859984849814</v>
      </c>
      <c r="E83" s="6">
        <f t="shared" si="10"/>
        <v>1.9510306730377129</v>
      </c>
      <c r="F83" s="8">
        <f t="shared" si="6"/>
        <v>0.79577471545947676</v>
      </c>
      <c r="G83" s="8">
        <f t="shared" si="7"/>
        <v>1.9894367886486917</v>
      </c>
    </row>
    <row r="84" spans="1:7" ht="12.75" customHeight="1" x14ac:dyDescent="0.2">
      <c r="A84" s="164"/>
      <c r="B84" s="6">
        <f t="shared" si="11"/>
        <v>7.4999999999999893</v>
      </c>
      <c r="C84" s="166">
        <f t="shared" si="8"/>
        <v>104.99999999999986</v>
      </c>
      <c r="D84" s="6">
        <f t="shared" si="9"/>
        <v>0.75788068138997777</v>
      </c>
      <c r="E84" s="6">
        <f t="shared" si="10"/>
        <v>1.9515427545791928</v>
      </c>
      <c r="F84" s="8">
        <f t="shared" si="6"/>
        <v>0.79577471545947676</v>
      </c>
      <c r="G84" s="8">
        <f t="shared" si="7"/>
        <v>1.9894367886486917</v>
      </c>
    </row>
    <row r="85" spans="1:7" ht="12.75" customHeight="1" x14ac:dyDescent="0.2">
      <c r="A85" s="164"/>
      <c r="B85" s="6">
        <f t="shared" si="11"/>
        <v>7.599999999999989</v>
      </c>
      <c r="C85" s="166">
        <f t="shared" si="8"/>
        <v>106.39999999999985</v>
      </c>
      <c r="D85" s="6">
        <f t="shared" si="9"/>
        <v>0.75837928710141855</v>
      </c>
      <c r="E85" s="6">
        <f t="shared" si="10"/>
        <v>1.9520413602906335</v>
      </c>
      <c r="F85" s="8">
        <f t="shared" si="6"/>
        <v>0.79577471545947676</v>
      </c>
      <c r="G85" s="8">
        <f t="shared" si="7"/>
        <v>1.9894367886486917</v>
      </c>
    </row>
    <row r="86" spans="1:7" ht="12.75" customHeight="1" x14ac:dyDescent="0.2">
      <c r="A86" s="164"/>
      <c r="B86" s="6">
        <f t="shared" si="11"/>
        <v>7.6999999999999886</v>
      </c>
      <c r="C86" s="166">
        <f t="shared" si="8"/>
        <v>107.79999999999984</v>
      </c>
      <c r="D86" s="6">
        <f t="shared" si="9"/>
        <v>0.75886494201515964</v>
      </c>
      <c r="E86" s="6">
        <f t="shared" si="10"/>
        <v>1.9525270152043745</v>
      </c>
      <c r="F86" s="8">
        <f t="shared" si="6"/>
        <v>0.79577471545947676</v>
      </c>
      <c r="G86" s="8">
        <f t="shared" si="7"/>
        <v>1.9894367886486917</v>
      </c>
    </row>
    <row r="87" spans="1:7" ht="12.75" customHeight="1" x14ac:dyDescent="0.2">
      <c r="A87" s="164"/>
      <c r="B87" s="6">
        <f t="shared" si="11"/>
        <v>7.7999999999999883</v>
      </c>
      <c r="C87" s="166">
        <f t="shared" si="8"/>
        <v>109.19999999999983</v>
      </c>
      <c r="D87" s="6">
        <f t="shared" si="9"/>
        <v>0.75933814423880475</v>
      </c>
      <c r="E87" s="6">
        <f t="shared" si="10"/>
        <v>1.9530002174280197</v>
      </c>
      <c r="F87" s="8">
        <f t="shared" si="6"/>
        <v>0.79577471545947676</v>
      </c>
      <c r="G87" s="8">
        <f t="shared" si="7"/>
        <v>1.9894367886486917</v>
      </c>
    </row>
    <row r="88" spans="1:7" ht="12.75" customHeight="1" x14ac:dyDescent="0.2">
      <c r="A88" s="164"/>
      <c r="B88" s="6">
        <f t="shared" si="11"/>
        <v>7.8999999999999879</v>
      </c>
      <c r="C88" s="166">
        <f t="shared" si="8"/>
        <v>110.59999999999982</v>
      </c>
      <c r="D88" s="6">
        <f t="shared" si="9"/>
        <v>0.75979936665931957</v>
      </c>
      <c r="E88" s="6">
        <f t="shared" si="10"/>
        <v>1.9534614398485344</v>
      </c>
      <c r="F88" s="8">
        <f t="shared" si="6"/>
        <v>0.79577471545947676</v>
      </c>
      <c r="G88" s="8">
        <f t="shared" si="7"/>
        <v>1.9894367886486917</v>
      </c>
    </row>
    <row r="89" spans="1:7" ht="12.75" customHeight="1" x14ac:dyDescent="0.2">
      <c r="A89" s="164"/>
      <c r="B89" s="6">
        <f t="shared" si="11"/>
        <v>7.9999999999999876</v>
      </c>
      <c r="C89" s="166">
        <f t="shared" si="8"/>
        <v>111.99999999999983</v>
      </c>
      <c r="D89" s="6">
        <f t="shared" si="9"/>
        <v>0.76024905851932145</v>
      </c>
      <c r="E89" s="6">
        <f t="shared" si="10"/>
        <v>1.9539111317085365</v>
      </c>
      <c r="F89" s="8">
        <f t="shared" si="6"/>
        <v>0.79577471545947676</v>
      </c>
      <c r="G89" s="8">
        <f t="shared" si="7"/>
        <v>1.9894367886486917</v>
      </c>
    </row>
    <row r="90" spans="1:7" ht="12.75" customHeight="1" x14ac:dyDescent="0.2">
      <c r="A90" s="164"/>
      <c r="B90" s="6">
        <f t="shared" si="11"/>
        <v>8.0999999999999872</v>
      </c>
      <c r="C90" s="166">
        <f t="shared" si="8"/>
        <v>113.39999999999982</v>
      </c>
      <c r="D90" s="6">
        <f t="shared" si="9"/>
        <v>0.76068764687660739</v>
      </c>
      <c r="E90" s="6">
        <f t="shared" si="10"/>
        <v>1.9543497200658224</v>
      </c>
      <c r="F90" s="8">
        <f t="shared" si="6"/>
        <v>0.79577471545947676</v>
      </c>
      <c r="G90" s="8">
        <f t="shared" si="7"/>
        <v>1.9894367886486917</v>
      </c>
    </row>
    <row r="91" spans="1:7" ht="12.75" customHeight="1" x14ac:dyDescent="0.2">
      <c r="A91" s="164"/>
      <c r="B91" s="6">
        <f t="shared" si="11"/>
        <v>8.1999999999999869</v>
      </c>
      <c r="C91" s="166">
        <f t="shared" si="8"/>
        <v>114.79999999999981</v>
      </c>
      <c r="D91" s="6">
        <f t="shared" si="9"/>
        <v>0.76111553795688625</v>
      </c>
      <c r="E91" s="6">
        <f t="shared" si="10"/>
        <v>1.954777611146101</v>
      </c>
      <c r="F91" s="8">
        <f t="shared" si="6"/>
        <v>0.79577471545947676</v>
      </c>
      <c r="G91" s="8">
        <f t="shared" si="7"/>
        <v>1.9894367886486917</v>
      </c>
    </row>
    <row r="92" spans="1:7" ht="12.75" customHeight="1" x14ac:dyDescent="0.2">
      <c r="A92" s="164"/>
      <c r="B92" s="6">
        <f t="shared" si="11"/>
        <v>8.2999999999999865</v>
      </c>
      <c r="C92" s="166">
        <f t="shared" si="8"/>
        <v>116.19999999999982</v>
      </c>
      <c r="D92" s="6">
        <f t="shared" si="9"/>
        <v>0.76153311840872462</v>
      </c>
      <c r="E92" s="6">
        <f t="shared" si="10"/>
        <v>1.9551951915979395</v>
      </c>
      <c r="F92" s="8">
        <f t="shared" si="6"/>
        <v>0.79577471545947676</v>
      </c>
      <c r="G92" s="8">
        <f t="shared" si="7"/>
        <v>1.9894367886486917</v>
      </c>
    </row>
    <row r="93" spans="1:7" ht="12.75" customHeight="1" x14ac:dyDescent="0.2">
      <c r="A93" s="164"/>
      <c r="B93" s="6">
        <f t="shared" si="11"/>
        <v>8.3999999999999861</v>
      </c>
      <c r="C93" s="166">
        <f t="shared" si="8"/>
        <v>117.59999999999981</v>
      </c>
      <c r="D93" s="6">
        <f t="shared" si="9"/>
        <v>0.76194075646885262</v>
      </c>
      <c r="E93" s="6">
        <f t="shared" si="10"/>
        <v>1.9556028296580676</v>
      </c>
      <c r="F93" s="8">
        <f t="shared" si="6"/>
        <v>0.79577471545947676</v>
      </c>
      <c r="G93" s="8">
        <f t="shared" si="7"/>
        <v>1.9894367886486917</v>
      </c>
    </row>
    <row r="94" spans="1:7" ht="12.75" customHeight="1" x14ac:dyDescent="0.2">
      <c r="A94" s="164"/>
      <c r="B94" s="6">
        <f t="shared" si="11"/>
        <v>8.4999999999999858</v>
      </c>
      <c r="C94" s="166">
        <f t="shared" si="8"/>
        <v>118.9999999999998</v>
      </c>
      <c r="D94" s="6">
        <f t="shared" si="9"/>
        <v>0.76233880304521295</v>
      </c>
      <c r="E94" s="6">
        <f t="shared" si="10"/>
        <v>1.9560008762344279</v>
      </c>
      <c r="F94" s="8">
        <f t="shared" si="6"/>
        <v>0.79577471545947676</v>
      </c>
      <c r="G94" s="8">
        <f t="shared" si="7"/>
        <v>1.9894367886486917</v>
      </c>
    </row>
    <row r="95" spans="1:7" ht="12.75" customHeight="1" x14ac:dyDescent="0.2">
      <c r="A95" s="164"/>
      <c r="B95" s="6">
        <f t="shared" si="11"/>
        <v>8.5999999999999854</v>
      </c>
      <c r="C95" s="166">
        <f t="shared" si="8"/>
        <v>120.39999999999979</v>
      </c>
      <c r="D95" s="6">
        <f t="shared" si="9"/>
        <v>0.76272759272444857</v>
      </c>
      <c r="E95" s="6">
        <f t="shared" si="10"/>
        <v>1.9563896659136635</v>
      </c>
      <c r="F95" s="8">
        <f t="shared" si="6"/>
        <v>0.79577471545947676</v>
      </c>
      <c r="G95" s="8">
        <f t="shared" si="7"/>
        <v>1.9894367886486917</v>
      </c>
    </row>
    <row r="96" spans="1:7" ht="12.75" customHeight="1" x14ac:dyDescent="0.2">
      <c r="A96" s="164"/>
      <c r="B96" s="6">
        <f t="shared" si="11"/>
        <v>8.6999999999999851</v>
      </c>
      <c r="C96" s="166">
        <f t="shared" si="8"/>
        <v>121.79999999999978</v>
      </c>
      <c r="D96" s="6">
        <f t="shared" si="9"/>
        <v>0.76310744470990866</v>
      </c>
      <c r="E96" s="6">
        <f t="shared" si="10"/>
        <v>1.9567695178991238</v>
      </c>
      <c r="F96" s="8">
        <f t="shared" si="6"/>
        <v>0.79577471545947676</v>
      </c>
      <c r="G96" s="8">
        <f t="shared" si="7"/>
        <v>1.9894367886486917</v>
      </c>
    </row>
    <row r="97" spans="1:7" ht="12.75" customHeight="1" x14ac:dyDescent="0.2">
      <c r="A97" s="164"/>
      <c r="B97" s="6">
        <f t="shared" si="11"/>
        <v>8.7999999999999847</v>
      </c>
      <c r="C97" s="166">
        <f t="shared" si="8"/>
        <v>123.19999999999979</v>
      </c>
      <c r="D97" s="6">
        <f t="shared" si="9"/>
        <v>0.76347866369569928</v>
      </c>
      <c r="E97" s="6">
        <f t="shared" si="10"/>
        <v>1.9571407368849141</v>
      </c>
      <c r="F97" s="8">
        <f t="shared" si="6"/>
        <v>0.79577471545947676</v>
      </c>
      <c r="G97" s="8">
        <f t="shared" si="7"/>
        <v>1.9894367886486917</v>
      </c>
    </row>
    <row r="98" spans="1:7" ht="12.75" customHeight="1" x14ac:dyDescent="0.2">
      <c r="A98" s="164"/>
      <c r="B98" s="6">
        <f t="shared" si="11"/>
        <v>8.8999999999999844</v>
      </c>
      <c r="C98" s="166">
        <f t="shared" si="8"/>
        <v>124.59999999999978</v>
      </c>
      <c r="D98" s="6">
        <f t="shared" si="9"/>
        <v>0.76384154068180909</v>
      </c>
      <c r="E98" s="6">
        <f t="shared" si="10"/>
        <v>1.957503613871024</v>
      </c>
      <c r="F98" s="8">
        <f t="shared" si="6"/>
        <v>0.79577471545947676</v>
      </c>
      <c r="G98" s="8">
        <f t="shared" si="7"/>
        <v>1.9894367886486917</v>
      </c>
    </row>
    <row r="99" spans="1:7" ht="12.75" customHeight="1" x14ac:dyDescent="0.2">
      <c r="A99" s="164"/>
      <c r="B99" s="6">
        <f t="shared" si="11"/>
        <v>8.999999999999984</v>
      </c>
      <c r="C99" s="166">
        <f t="shared" si="8"/>
        <v>125.99999999999977</v>
      </c>
      <c r="D99" s="6">
        <f t="shared" si="9"/>
        <v>0.76419635373489425</v>
      </c>
      <c r="E99" s="6">
        <f t="shared" si="10"/>
        <v>1.9578584269241091</v>
      </c>
      <c r="F99" s="8">
        <f t="shared" si="6"/>
        <v>0.79577471545947676</v>
      </c>
      <c r="G99" s="8">
        <f t="shared" si="7"/>
        <v>1.9894367886486917</v>
      </c>
    </row>
    <row r="100" spans="1:7" ht="12.75" customHeight="1" x14ac:dyDescent="0.2">
      <c r="A100" s="164"/>
      <c r="B100" s="6">
        <f t="shared" si="11"/>
        <v>9.0999999999999837</v>
      </c>
      <c r="C100" s="166">
        <f t="shared" si="8"/>
        <v>127.39999999999978</v>
      </c>
      <c r="D100" s="6">
        <f t="shared" si="9"/>
        <v>0.76454336869890072</v>
      </c>
      <c r="E100" s="6">
        <f t="shared" si="10"/>
        <v>1.9582054418881156</v>
      </c>
      <c r="F100" s="8">
        <f t="shared" si="6"/>
        <v>0.79577471545947676</v>
      </c>
      <c r="G100" s="8">
        <f t="shared" si="7"/>
        <v>1.9894367886486917</v>
      </c>
    </row>
    <row r="101" spans="1:7" ht="12.75" customHeight="1" x14ac:dyDescent="0.2">
      <c r="A101" s="164"/>
      <c r="B101" s="6">
        <f t="shared" si="11"/>
        <v>9.1999999999999833</v>
      </c>
      <c r="C101" s="166">
        <f t="shared" si="8"/>
        <v>128.79999999999976</v>
      </c>
      <c r="D101" s="6">
        <f t="shared" si="9"/>
        <v>0.7648828398593418</v>
      </c>
      <c r="E101" s="6">
        <f t="shared" si="10"/>
        <v>1.9585449130485568</v>
      </c>
      <c r="F101" s="8">
        <f t="shared" si="6"/>
        <v>0.79577471545947676</v>
      </c>
      <c r="G101" s="8">
        <f t="shared" si="7"/>
        <v>1.9894367886486917</v>
      </c>
    </row>
    <row r="102" spans="1:7" ht="12.75" customHeight="1" x14ac:dyDescent="0.2">
      <c r="A102" s="164"/>
      <c r="B102" s="6">
        <f t="shared" si="11"/>
        <v>9.2999999999999829</v>
      </c>
      <c r="C102" s="166">
        <f t="shared" si="8"/>
        <v>130.19999999999976</v>
      </c>
      <c r="D102" s="6">
        <f t="shared" si="9"/>
        <v>0.76521501056471952</v>
      </c>
      <c r="E102" s="6">
        <f t="shared" si="10"/>
        <v>1.9588770837539344</v>
      </c>
      <c r="F102" s="8">
        <f t="shared" si="6"/>
        <v>0.79577471545947676</v>
      </c>
      <c r="G102" s="8">
        <f t="shared" si="7"/>
        <v>1.9894367886486917</v>
      </c>
    </row>
    <row r="103" spans="1:7" ht="12.75" customHeight="1" x14ac:dyDescent="0.2">
      <c r="A103" s="164"/>
      <c r="B103" s="6">
        <f t="shared" si="11"/>
        <v>9.3999999999999826</v>
      </c>
      <c r="C103" s="166">
        <f t="shared" si="8"/>
        <v>131.59999999999977</v>
      </c>
      <c r="D103" s="6">
        <f t="shared" si="9"/>
        <v>0.7655401138082808</v>
      </c>
      <c r="E103" s="6">
        <f t="shared" si="10"/>
        <v>1.9592021869974958</v>
      </c>
      <c r="F103" s="8">
        <f t="shared" si="6"/>
        <v>0.79577471545947676</v>
      </c>
      <c r="G103" s="8">
        <f t="shared" si="7"/>
        <v>1.9894367886486917</v>
      </c>
    </row>
    <row r="104" spans="1:7" ht="12.75" customHeight="1" x14ac:dyDescent="0.2">
      <c r="A104" s="164"/>
      <c r="B104" s="6">
        <f t="shared" si="11"/>
        <v>9.4999999999999822</v>
      </c>
      <c r="C104" s="166">
        <f t="shared" si="8"/>
        <v>132.99999999999974</v>
      </c>
      <c r="D104" s="6">
        <f t="shared" si="9"/>
        <v>0.76585837277303026</v>
      </c>
      <c r="E104" s="6">
        <f t="shared" si="10"/>
        <v>1.9595204459622453</v>
      </c>
      <c r="F104" s="8">
        <f t="shared" si="6"/>
        <v>0.79577471545947676</v>
      </c>
      <c r="G104" s="8">
        <f t="shared" si="7"/>
        <v>1.9894367886486917</v>
      </c>
    </row>
    <row r="105" spans="1:7" ht="12.75" customHeight="1" x14ac:dyDescent="0.2">
      <c r="A105" s="164"/>
      <c r="B105" s="6">
        <f t="shared" si="11"/>
        <v>9.5999999999999819</v>
      </c>
      <c r="C105" s="166">
        <f t="shared" si="8"/>
        <v>134.39999999999975</v>
      </c>
      <c r="D105" s="6">
        <f t="shared" si="9"/>
        <v>0.76617000134268065</v>
      </c>
      <c r="E105" s="6">
        <f t="shared" si="10"/>
        <v>1.9598320745318956</v>
      </c>
      <c r="F105" s="8">
        <f t="shared" si="6"/>
        <v>0.79577471545947676</v>
      </c>
      <c r="G105" s="8">
        <f t="shared" si="7"/>
        <v>1.9894367886486917</v>
      </c>
    </row>
    <row r="106" spans="1:7" ht="12.75" customHeight="1" x14ac:dyDescent="0.2">
      <c r="A106" s="164"/>
      <c r="B106" s="6">
        <f t="shared" si="11"/>
        <v>9.6999999999999815</v>
      </c>
      <c r="C106" s="166">
        <f t="shared" si="8"/>
        <v>135.79999999999973</v>
      </c>
      <c r="D106" s="6">
        <f t="shared" si="9"/>
        <v>0.76647520458099816</v>
      </c>
      <c r="E106" s="6">
        <f t="shared" si="10"/>
        <v>1.9601372777702131</v>
      </c>
      <c r="F106" s="8">
        <f t="shared" si="6"/>
        <v>0.79577471545947676</v>
      </c>
      <c r="G106" s="8">
        <f t="shared" si="7"/>
        <v>1.9894367886486917</v>
      </c>
    </row>
    <row r="107" spans="1:7" ht="12.75" customHeight="1" x14ac:dyDescent="0.2">
      <c r="A107" s="164"/>
      <c r="B107" s="6">
        <f t="shared" si="11"/>
        <v>9.7999999999999812</v>
      </c>
      <c r="C107" s="166">
        <f t="shared" si="8"/>
        <v>137.19999999999973</v>
      </c>
      <c r="D107" s="6">
        <f t="shared" si="9"/>
        <v>0.76677417918179891</v>
      </c>
      <c r="E107" s="6">
        <f t="shared" si="10"/>
        <v>1.9604362523710139</v>
      </c>
      <c r="F107" s="8">
        <f t="shared" si="6"/>
        <v>0.79577471545947676</v>
      </c>
      <c r="G107" s="8">
        <f t="shared" si="7"/>
        <v>1.9894367886486917</v>
      </c>
    </row>
    <row r="108" spans="1:7" ht="12.75" customHeight="1" x14ac:dyDescent="0.2">
      <c r="A108" s="164"/>
      <c r="B108" s="6">
        <f t="shared" si="11"/>
        <v>9.8999999999999808</v>
      </c>
      <c r="C108" s="166">
        <f t="shared" si="8"/>
        <v>138.59999999999974</v>
      </c>
      <c r="D108" s="6">
        <f t="shared" si="9"/>
        <v>0.76706711389167448</v>
      </c>
      <c r="E108" s="6">
        <f t="shared" si="10"/>
        <v>1.9607291870808894</v>
      </c>
      <c r="F108" s="8">
        <f t="shared" si="6"/>
        <v>0.79577471545947676</v>
      </c>
      <c r="G108" s="8">
        <f t="shared" si="7"/>
        <v>1.9894367886486917</v>
      </c>
    </row>
    <row r="109" spans="1:7" ht="12.75" customHeight="1" x14ac:dyDescent="0.2">
      <c r="A109" s="164"/>
      <c r="B109" s="6">
        <f t="shared" si="11"/>
        <v>9.9999999999999805</v>
      </c>
      <c r="C109" s="166">
        <f t="shared" si="8"/>
        <v>139.99999999999972</v>
      </c>
      <c r="D109" s="6">
        <f t="shared" si="9"/>
        <v>0.76735418990735249</v>
      </c>
      <c r="E109" s="6">
        <f t="shared" si="10"/>
        <v>1.9610162630965673</v>
      </c>
      <c r="F109" s="8">
        <f t="shared" si="6"/>
        <v>0.79577471545947676</v>
      </c>
      <c r="G109" s="8">
        <f t="shared" si="7"/>
        <v>1.9894367886486917</v>
      </c>
    </row>
    <row r="110" spans="1:7" ht="12.75" customHeight="1" x14ac:dyDescent="0.2">
      <c r="A110" s="164"/>
      <c r="B110" s="6">
        <f t="shared" si="11"/>
        <v>10.09999999999998</v>
      </c>
      <c r="C110" s="166">
        <f t="shared" si="8"/>
        <v>141.39999999999972</v>
      </c>
      <c r="D110" s="6">
        <f t="shared" si="9"/>
        <v>0.76763558124945275</v>
      </c>
      <c r="E110" s="6">
        <f t="shared" si="10"/>
        <v>1.9612976544386675</v>
      </c>
      <c r="F110" s="8">
        <f t="shared" si="6"/>
        <v>0.79577471545947676</v>
      </c>
      <c r="G110" s="8">
        <f t="shared" si="7"/>
        <v>1.9894367886486917</v>
      </c>
    </row>
    <row r="111" spans="1:7" ht="12.75" customHeight="1" x14ac:dyDescent="0.2">
      <c r="A111" s="164"/>
      <c r="B111" s="6">
        <f t="shared" si="11"/>
        <v>10.19999999999998</v>
      </c>
      <c r="C111" s="166">
        <f t="shared" si="8"/>
        <v>142.79999999999973</v>
      </c>
      <c r="D111" s="6">
        <f t="shared" si="9"/>
        <v>0.76791145511425696</v>
      </c>
      <c r="E111" s="6">
        <f t="shared" si="10"/>
        <v>1.9615735283034719</v>
      </c>
      <c r="F111" s="8">
        <f t="shared" si="6"/>
        <v>0.79577471545947676</v>
      </c>
      <c r="G111" s="8">
        <f t="shared" si="7"/>
        <v>1.9894367886486917</v>
      </c>
    </row>
    <row r="112" spans="1:7" ht="12.75" customHeight="1" x14ac:dyDescent="0.2">
      <c r="B112" s="6">
        <f t="shared" si="11"/>
        <v>10.299999999999979</v>
      </c>
      <c r="C112" s="166">
        <f t="shared" si="8"/>
        <v>144.1999999999997</v>
      </c>
      <c r="D112" s="6">
        <f t="shared" si="9"/>
        <v>0.76818197220498718</v>
      </c>
      <c r="E112" s="6">
        <f t="shared" si="10"/>
        <v>1.9618440453942021</v>
      </c>
      <c r="F112" s="8">
        <f t="shared" si="6"/>
        <v>0.79577471545947676</v>
      </c>
      <c r="G112" s="8">
        <f t="shared" si="7"/>
        <v>1.9894367886486917</v>
      </c>
    </row>
    <row r="113" spans="2:7" ht="12.75" customHeight="1" x14ac:dyDescent="0.2">
      <c r="B113" s="6">
        <f t="shared" si="11"/>
        <v>10.399999999999979</v>
      </c>
      <c r="C113" s="166">
        <f t="shared" si="8"/>
        <v>145.59999999999971</v>
      </c>
      <c r="D113" s="6">
        <f t="shared" si="9"/>
        <v>0.76844728704397269</v>
      </c>
      <c r="E113" s="6">
        <f t="shared" si="10"/>
        <v>1.9621093602331876</v>
      </c>
      <c r="F113" s="8">
        <f t="shared" si="6"/>
        <v>0.79577471545947676</v>
      </c>
      <c r="G113" s="8">
        <f t="shared" si="7"/>
        <v>1.9894367886486917</v>
      </c>
    </row>
    <row r="114" spans="2:7" ht="12.75" customHeight="1" x14ac:dyDescent="0.2">
      <c r="B114" s="6">
        <f t="shared" si="11"/>
        <v>10.499999999999979</v>
      </c>
      <c r="C114" s="166">
        <f t="shared" si="8"/>
        <v>146.99999999999972</v>
      </c>
      <c r="D114" s="6">
        <f t="shared" si="9"/>
        <v>0.76870754826697751</v>
      </c>
      <c r="E114" s="6">
        <f t="shared" si="10"/>
        <v>1.9623696214561925</v>
      </c>
      <c r="F114" s="8">
        <f t="shared" si="6"/>
        <v>0.79577471545947676</v>
      </c>
      <c r="G114" s="8">
        <f t="shared" si="7"/>
        <v>1.9894367886486917</v>
      </c>
    </row>
    <row r="115" spans="2:7" ht="12.75" customHeight="1" x14ac:dyDescent="0.2">
      <c r="B115" s="6">
        <f t="shared" si="11"/>
        <v>10.599999999999978</v>
      </c>
      <c r="C115" s="166">
        <f t="shared" si="8"/>
        <v>148.39999999999969</v>
      </c>
      <c r="D115" s="6">
        <f t="shared" si="9"/>
        <v>0.768962898900869</v>
      </c>
      <c r="E115" s="6">
        <f t="shared" si="10"/>
        <v>1.9626249720900839</v>
      </c>
      <c r="F115" s="8">
        <f t="shared" si="6"/>
        <v>0.79577471545947676</v>
      </c>
      <c r="G115" s="8">
        <f t="shared" si="7"/>
        <v>1.9894367886486917</v>
      </c>
    </row>
    <row r="116" spans="2:7" ht="12.75" customHeight="1" x14ac:dyDescent="0.2">
      <c r="B116" s="6">
        <f t="shared" si="11"/>
        <v>10.699999999999978</v>
      </c>
      <c r="C116" s="166">
        <f t="shared" si="8"/>
        <v>149.7999999999997</v>
      </c>
      <c r="D116" s="6">
        <f t="shared" si="9"/>
        <v>0.76921347662571582</v>
      </c>
      <c r="E116" s="6">
        <f t="shared" si="10"/>
        <v>1.9628755498149306</v>
      </c>
      <c r="F116" s="8">
        <f t="shared" si="6"/>
        <v>0.79577471545947676</v>
      </c>
      <c r="G116" s="8">
        <f t="shared" si="7"/>
        <v>1.9894367886486917</v>
      </c>
    </row>
    <row r="117" spans="2:7" ht="12.75" customHeight="1" x14ac:dyDescent="0.2">
      <c r="B117" s="6">
        <f t="shared" si="11"/>
        <v>10.799999999999978</v>
      </c>
      <c r="C117" s="166">
        <f t="shared" si="8"/>
        <v>151.19999999999968</v>
      </c>
      <c r="D117" s="6">
        <f t="shared" si="9"/>
        <v>0.76945941402232465</v>
      </c>
      <c r="E117" s="6">
        <f t="shared" si="10"/>
        <v>1.9631214872115397</v>
      </c>
      <c r="F117" s="8">
        <f t="shared" si="6"/>
        <v>0.79577471545947676</v>
      </c>
      <c r="G117" s="8">
        <f t="shared" si="7"/>
        <v>1.9894367886486917</v>
      </c>
    </row>
    <row r="118" spans="2:7" ht="12.75" customHeight="1" x14ac:dyDescent="0.2">
      <c r="B118" s="6">
        <f t="shared" si="11"/>
        <v>10.899999999999977</v>
      </c>
      <c r="C118" s="166">
        <f t="shared" si="8"/>
        <v>152.59999999999968</v>
      </c>
      <c r="D118" s="6">
        <f t="shared" si="9"/>
        <v>0.76970083880615181</v>
      </c>
      <c r="E118" s="6">
        <f t="shared" si="10"/>
        <v>1.9633629119953666</v>
      </c>
      <c r="F118" s="8">
        <f t="shared" si="6"/>
        <v>0.79577471545947676</v>
      </c>
      <c r="G118" s="8">
        <f t="shared" si="7"/>
        <v>1.9894367886486917</v>
      </c>
    </row>
    <row r="119" spans="2:7" ht="12.75" customHeight="1" x14ac:dyDescent="0.2">
      <c r="B119" s="6">
        <f t="shared" si="11"/>
        <v>10.999999999999977</v>
      </c>
      <c r="C119" s="166">
        <f t="shared" si="8"/>
        <v>153.99999999999969</v>
      </c>
      <c r="D119" s="6">
        <f t="shared" si="9"/>
        <v>0.76993787404845471</v>
      </c>
      <c r="E119" s="6">
        <f t="shared" si="10"/>
        <v>1.9635999472376697</v>
      </c>
      <c r="F119" s="8">
        <f t="shared" si="6"/>
        <v>0.79577471545947676</v>
      </c>
      <c r="G119" s="8">
        <f t="shared" si="7"/>
        <v>1.9894367886486917</v>
      </c>
    </row>
    <row r="120" spans="2:7" ht="12.75" customHeight="1" x14ac:dyDescent="0.2">
      <c r="B120" s="6">
        <f t="shared" si="11"/>
        <v>11.099999999999977</v>
      </c>
      <c r="C120" s="166">
        <f t="shared" si="8"/>
        <v>155.39999999999966</v>
      </c>
      <c r="D120" s="6">
        <f t="shared" si="9"/>
        <v>0.77017063838549094</v>
      </c>
      <c r="E120" s="6">
        <f t="shared" si="10"/>
        <v>1.9638327115747058</v>
      </c>
      <c r="F120" s="8">
        <f t="shared" si="6"/>
        <v>0.79577471545947676</v>
      </c>
      <c r="G120" s="8">
        <f t="shared" si="7"/>
        <v>1.9894367886486917</v>
      </c>
    </row>
    <row r="121" spans="2:7" ht="12.75" customHeight="1" x14ac:dyDescent="0.2">
      <c r="B121" s="6">
        <f t="shared" si="11"/>
        <v>11.199999999999976</v>
      </c>
      <c r="C121" s="166">
        <f t="shared" si="8"/>
        <v>156.79999999999967</v>
      </c>
      <c r="D121" s="6">
        <f t="shared" si="9"/>
        <v>0.77039924621650868</v>
      </c>
      <c r="E121" s="6">
        <f t="shared" si="10"/>
        <v>1.9640613194057237</v>
      </c>
      <c r="F121" s="8">
        <f t="shared" si="6"/>
        <v>0.79577471545947676</v>
      </c>
      <c r="G121" s="8">
        <f t="shared" si="7"/>
        <v>1.9894367886486917</v>
      </c>
    </row>
    <row r="122" spans="2:7" ht="12.75" customHeight="1" x14ac:dyDescent="0.2">
      <c r="B122" s="6">
        <f t="shared" si="11"/>
        <v>11.299999999999976</v>
      </c>
      <c r="C122" s="166">
        <f t="shared" si="8"/>
        <v>158.19999999999965</v>
      </c>
      <c r="D122" s="6">
        <f t="shared" si="9"/>
        <v>0.77062380789122531</v>
      </c>
      <c r="E122" s="6">
        <f t="shared" si="10"/>
        <v>1.96428588108044</v>
      </c>
      <c r="F122" s="8">
        <f t="shared" si="6"/>
        <v>0.79577471545947676</v>
      </c>
      <c r="G122" s="8">
        <f t="shared" si="7"/>
        <v>1.9894367886486917</v>
      </c>
    </row>
    <row r="123" spans="2:7" ht="12.75" customHeight="1" x14ac:dyDescent="0.2">
      <c r="B123" s="6">
        <f t="shared" si="11"/>
        <v>11.399999999999975</v>
      </c>
      <c r="C123" s="166">
        <f t="shared" si="8"/>
        <v>159.59999999999965</v>
      </c>
      <c r="D123" s="6">
        <f t="shared" si="9"/>
        <v>0.77084442988743795</v>
      </c>
      <c r="E123" s="6">
        <f t="shared" si="10"/>
        <v>1.9645065030766529</v>
      </c>
      <c r="F123" s="8">
        <f t="shared" si="6"/>
        <v>0.79577471545947676</v>
      </c>
      <c r="G123" s="8">
        <f t="shared" si="7"/>
        <v>1.9894367886486917</v>
      </c>
    </row>
    <row r="124" spans="2:7" ht="12.75" customHeight="1" x14ac:dyDescent="0.2">
      <c r="B124" s="6">
        <f t="shared" si="11"/>
        <v>11.499999999999975</v>
      </c>
      <c r="C124" s="166">
        <f t="shared" si="8"/>
        <v>160.99999999999966</v>
      </c>
      <c r="D124" s="6">
        <f t="shared" si="9"/>
        <v>0.77106121497936875</v>
      </c>
      <c r="E124" s="6">
        <f t="shared" si="10"/>
        <v>1.9647232881685837</v>
      </c>
      <c r="F124" s="8">
        <f t="shared" si="6"/>
        <v>0.79577471545947676</v>
      </c>
      <c r="G124" s="8">
        <f t="shared" si="7"/>
        <v>1.9894367886486917</v>
      </c>
    </row>
    <row r="125" spans="2:7" ht="12.75" customHeight="1" x14ac:dyDescent="0.2">
      <c r="B125" s="6">
        <f t="shared" si="11"/>
        <v>11.599999999999975</v>
      </c>
      <c r="C125" s="166">
        <f t="shared" si="8"/>
        <v>162.39999999999964</v>
      </c>
      <c r="D125" s="6">
        <f t="shared" si="9"/>
        <v>0.77127426239730068</v>
      </c>
      <c r="E125" s="6">
        <f t="shared" si="10"/>
        <v>1.9649363355865155</v>
      </c>
      <c r="F125" s="8">
        <f t="shared" si="6"/>
        <v>0.79577471545947676</v>
      </c>
      <c r="G125" s="8">
        <f t="shared" si="7"/>
        <v>1.9894367886486917</v>
      </c>
    </row>
    <row r="126" spans="2:7" ht="12.75" customHeight="1" x14ac:dyDescent="0.2">
      <c r="B126" s="6">
        <f t="shared" si="11"/>
        <v>11.699999999999974</v>
      </c>
      <c r="C126" s="166">
        <f t="shared" si="8"/>
        <v>163.79999999999964</v>
      </c>
      <c r="D126" s="6">
        <f t="shared" si="9"/>
        <v>0.77148366797902868</v>
      </c>
      <c r="E126" s="6">
        <f t="shared" si="10"/>
        <v>1.9651457411682436</v>
      </c>
      <c r="F126" s="8">
        <f t="shared" si="6"/>
        <v>0.79577471545947676</v>
      </c>
      <c r="G126" s="8">
        <f t="shared" si="7"/>
        <v>1.9894367886486917</v>
      </c>
    </row>
    <row r="127" spans="2:7" ht="12.75" customHeight="1" x14ac:dyDescent="0.2">
      <c r="B127" s="6">
        <f t="shared" si="11"/>
        <v>11.799999999999974</v>
      </c>
      <c r="C127" s="166">
        <f t="shared" si="8"/>
        <v>165.19999999999965</v>
      </c>
      <c r="D127" s="6">
        <f t="shared" si="9"/>
        <v>0.77168952431360871</v>
      </c>
      <c r="E127" s="6">
        <f t="shared" si="10"/>
        <v>1.9653515975028237</v>
      </c>
      <c r="F127" s="8">
        <f t="shared" si="6"/>
        <v>0.79577471545947676</v>
      </c>
      <c r="G127" s="8">
        <f t="shared" si="7"/>
        <v>1.9894367886486917</v>
      </c>
    </row>
    <row r="128" spans="2:7" ht="12.75" customHeight="1" x14ac:dyDescent="0.2">
      <c r="B128" s="6">
        <f t="shared" si="11"/>
        <v>11.899999999999974</v>
      </c>
      <c r="C128" s="166">
        <f t="shared" si="8"/>
        <v>166.59999999999962</v>
      </c>
      <c r="D128" s="6">
        <f t="shared" si="9"/>
        <v>0.77189192087785974</v>
      </c>
      <c r="E128" s="6">
        <f t="shared" si="10"/>
        <v>1.9655539940670745</v>
      </c>
      <c r="F128" s="8">
        <f t="shared" si="6"/>
        <v>0.79577471545947676</v>
      </c>
      <c r="G128" s="8">
        <f t="shared" si="7"/>
        <v>1.9894367886486917</v>
      </c>
    </row>
    <row r="129" spans="2:7" ht="12.75" customHeight="1" x14ac:dyDescent="0.2">
      <c r="B129" s="6">
        <f t="shared" si="11"/>
        <v>11.999999999999973</v>
      </c>
      <c r="C129" s="166">
        <f t="shared" si="8"/>
        <v>167.99999999999963</v>
      </c>
      <c r="D129" s="6">
        <f t="shared" si="9"/>
        <v>0.77209094416603985</v>
      </c>
      <c r="E129" s="6">
        <f t="shared" si="10"/>
        <v>1.9657530173552547</v>
      </c>
      <c r="F129" s="8">
        <f t="shared" si="6"/>
        <v>0.79577471545947676</v>
      </c>
      <c r="G129" s="8">
        <f t="shared" si="7"/>
        <v>1.9894367886486917</v>
      </c>
    </row>
    <row r="130" spans="2:7" ht="12.75" customHeight="1" x14ac:dyDescent="0.2">
      <c r="B130" s="6">
        <f t="shared" si="11"/>
        <v>12.099999999999973</v>
      </c>
      <c r="C130" s="166">
        <f t="shared" si="8"/>
        <v>169.39999999999964</v>
      </c>
      <c r="D130" s="6">
        <f t="shared" si="9"/>
        <v>0.77228667781309313</v>
      </c>
      <c r="E130" s="6">
        <f t="shared" si="10"/>
        <v>1.9659487510023079</v>
      </c>
      <c r="F130" s="8">
        <f t="shared" si="6"/>
        <v>0.79577471545947676</v>
      </c>
      <c r="G130" s="8">
        <f t="shared" si="7"/>
        <v>1.9894367886486917</v>
      </c>
    </row>
    <row r="131" spans="2:7" ht="12.75" customHeight="1" x14ac:dyDescent="0.2">
      <c r="B131" s="6">
        <f t="shared" si="11"/>
        <v>12.199999999999973</v>
      </c>
      <c r="C131" s="166">
        <f t="shared" si="8"/>
        <v>170.79999999999961</v>
      </c>
      <c r="D131" s="6">
        <f t="shared" si="9"/>
        <v>0.77247920271183401</v>
      </c>
      <c r="E131" s="6">
        <f t="shared" si="10"/>
        <v>1.9661412759010488</v>
      </c>
      <c r="F131" s="8">
        <f t="shared" si="6"/>
        <v>0.79577471545947676</v>
      </c>
      <c r="G131" s="8">
        <f t="shared" si="7"/>
        <v>1.9894367886486917</v>
      </c>
    </row>
    <row r="132" spans="2:7" ht="12.75" customHeight="1" x14ac:dyDescent="0.2">
      <c r="B132" s="6">
        <f t="shared" si="11"/>
        <v>12.299999999999972</v>
      </c>
      <c r="C132" s="166">
        <f t="shared" si="8"/>
        <v>172.19999999999962</v>
      </c>
      <c r="D132" s="6">
        <f t="shared" si="9"/>
        <v>0.77266859712441638</v>
      </c>
      <c r="E132" s="6">
        <f t="shared" si="10"/>
        <v>1.9663306703136314</v>
      </c>
      <c r="F132" s="8">
        <f t="shared" si="6"/>
        <v>0.79577471545947676</v>
      </c>
      <c r="G132" s="8">
        <f t="shared" si="7"/>
        <v>1.9894367886486917</v>
      </c>
    </row>
    <row r="133" spans="2:7" ht="12.75" customHeight="1" x14ac:dyDescent="0.2">
      <c r="B133" s="6">
        <f t="shared" si="11"/>
        <v>12.399999999999972</v>
      </c>
      <c r="C133" s="166">
        <f t="shared" si="8"/>
        <v>173.5999999999996</v>
      </c>
      <c r="D133" s="6">
        <f t="shared" si="9"/>
        <v>0.77285493678840878</v>
      </c>
      <c r="E133" s="6">
        <f t="shared" si="10"/>
        <v>1.9665170099776237</v>
      </c>
      <c r="F133" s="8">
        <f t="shared" si="6"/>
        <v>0.79577471545947676</v>
      </c>
      <c r="G133" s="8">
        <f t="shared" si="7"/>
        <v>1.9894367886486917</v>
      </c>
    </row>
    <row r="134" spans="2:7" ht="12.75" customHeight="1" x14ac:dyDescent="0.2">
      <c r="B134" s="6">
        <f t="shared" si="11"/>
        <v>12.499999999999972</v>
      </c>
      <c r="C134" s="166">
        <f t="shared" si="8"/>
        <v>174.9999999999996</v>
      </c>
      <c r="D134" s="6">
        <f t="shared" si="9"/>
        <v>0.77303829501777732</v>
      </c>
      <c r="E134" s="6">
        <f t="shared" si="10"/>
        <v>1.9667003682069923</v>
      </c>
      <c r="F134" s="8">
        <f t="shared" si="6"/>
        <v>0.79577471545947676</v>
      </c>
      <c r="G134" s="8">
        <f t="shared" si="7"/>
        <v>1.9894367886486917</v>
      </c>
    </row>
    <row r="135" spans="2:7" ht="12.75" customHeight="1" x14ac:dyDescent="0.2">
      <c r="B135" s="6">
        <f t="shared" si="11"/>
        <v>12.599999999999971</v>
      </c>
      <c r="C135" s="166">
        <f t="shared" si="8"/>
        <v>176.39999999999961</v>
      </c>
      <c r="D135" s="6">
        <f t="shared" si="9"/>
        <v>0.77321874279906067</v>
      </c>
      <c r="E135" s="6">
        <f t="shared" si="10"/>
        <v>1.9668808159882758</v>
      </c>
      <c r="F135" s="8">
        <f t="shared" si="6"/>
        <v>0.79577471545947676</v>
      </c>
      <c r="G135" s="8">
        <f t="shared" si="7"/>
        <v>1.9894367886486917</v>
      </c>
    </row>
    <row r="136" spans="2:7" ht="12.75" customHeight="1" x14ac:dyDescent="0.2">
      <c r="B136" s="6">
        <f t="shared" si="11"/>
        <v>12.699999999999971</v>
      </c>
      <c r="C136" s="166">
        <f t="shared" si="8"/>
        <v>177.79999999999959</v>
      </c>
      <c r="D136" s="6">
        <f t="shared" si="9"/>
        <v>0.77339634888300102</v>
      </c>
      <c r="E136" s="6">
        <f t="shared" si="10"/>
        <v>1.967058422072216</v>
      </c>
      <c r="F136" s="8">
        <f t="shared" si="6"/>
        <v>0.79577471545947676</v>
      </c>
      <c r="G136" s="8">
        <f t="shared" si="7"/>
        <v>1.9894367886486917</v>
      </c>
    </row>
    <row r="137" spans="2:7" ht="12.75" customHeight="1" x14ac:dyDescent="0.2">
      <c r="B137" s="6">
        <f t="shared" si="11"/>
        <v>12.799999999999971</v>
      </c>
      <c r="C137" s="166">
        <f t="shared" si="8"/>
        <v>179.19999999999959</v>
      </c>
      <c r="D137" s="6">
        <f t="shared" si="9"/>
        <v>0.77357117987187962</v>
      </c>
      <c r="E137" s="6">
        <f t="shared" si="10"/>
        <v>1.9672332530610945</v>
      </c>
      <c r="F137" s="8">
        <f t="shared" ref="F137:F200" si="12">$F$6</f>
        <v>0.79577471545947676</v>
      </c>
      <c r="G137" s="8">
        <f t="shared" ref="G137:G200" si="13">$G$6</f>
        <v>1.9894367886486917</v>
      </c>
    </row>
    <row r="138" spans="2:7" ht="12.75" customHeight="1" x14ac:dyDescent="0.2">
      <c r="B138" s="6">
        <f t="shared" si="11"/>
        <v>12.89999999999997</v>
      </c>
      <c r="C138" s="166">
        <f t="shared" ref="C138:C201" si="14">B138*$F$4</f>
        <v>180.59999999999957</v>
      </c>
      <c r="D138" s="6">
        <f t="shared" ref="D138:D201" si="15">IF($C138&lt;$B$2,0,((($B$4/(4*PI()*$B$2)))*(1-$B$2/$C138)))</f>
        <v>0.77374330030279137</v>
      </c>
      <c r="E138" s="6">
        <f t="shared" ref="E138:E201" si="16">IF($C138&lt;$B$3,0,((($B$4/(4*PI()*$B$3)))*(1-$B$3/$C138)))</f>
        <v>1.9674053734920063</v>
      </c>
      <c r="F138" s="8">
        <f t="shared" si="12"/>
        <v>0.79577471545947676</v>
      </c>
      <c r="G138" s="8">
        <f t="shared" si="13"/>
        <v>1.9894367886486917</v>
      </c>
    </row>
    <row r="139" spans="2:7" ht="12.75" customHeight="1" x14ac:dyDescent="0.2">
      <c r="B139" s="6">
        <f t="shared" ref="B139:B202" si="17">B138+$B$7</f>
        <v>12.99999999999997</v>
      </c>
      <c r="C139" s="166">
        <f t="shared" si="14"/>
        <v>181.99999999999957</v>
      </c>
      <c r="D139" s="6">
        <f t="shared" si="15"/>
        <v>0.77391277272707348</v>
      </c>
      <c r="E139" s="6">
        <f t="shared" si="16"/>
        <v>1.9675748459162883</v>
      </c>
      <c r="F139" s="8">
        <f t="shared" si="12"/>
        <v>0.79577471545947676</v>
      </c>
      <c r="G139" s="8">
        <f t="shared" si="13"/>
        <v>1.9894367886486917</v>
      </c>
    </row>
    <row r="140" spans="2:7" ht="12.75" customHeight="1" x14ac:dyDescent="0.2">
      <c r="B140" s="6">
        <f t="shared" si="17"/>
        <v>13.099999999999969</v>
      </c>
      <c r="C140" s="166">
        <f t="shared" si="14"/>
        <v>183.39999999999958</v>
      </c>
      <c r="D140" s="6">
        <f t="shared" si="15"/>
        <v>0.77407965778609944</v>
      </c>
      <c r="E140" s="6">
        <f t="shared" si="16"/>
        <v>1.9677417309753145</v>
      </c>
      <c r="F140" s="8">
        <f t="shared" si="12"/>
        <v>0.79577471545947676</v>
      </c>
      <c r="G140" s="8">
        <f t="shared" si="13"/>
        <v>1.9894367886486917</v>
      </c>
    </row>
    <row r="141" spans="2:7" ht="12.75" customHeight="1" x14ac:dyDescent="0.2">
      <c r="B141" s="6">
        <f t="shared" si="17"/>
        <v>13.199999999999969</v>
      </c>
      <c r="C141" s="166">
        <f t="shared" si="14"/>
        <v>184.79999999999956</v>
      </c>
      <c r="D141" s="6">
        <f t="shared" si="15"/>
        <v>0.7742440142836251</v>
      </c>
      <c r="E141" s="6">
        <f t="shared" si="16"/>
        <v>1.96790608747284</v>
      </c>
      <c r="F141" s="8">
        <f t="shared" si="12"/>
        <v>0.79577471545947676</v>
      </c>
      <c r="G141" s="8">
        <f t="shared" si="13"/>
        <v>1.9894367886486917</v>
      </c>
    </row>
    <row r="142" spans="2:7" ht="12.75" customHeight="1" x14ac:dyDescent="0.2">
      <c r="B142" s="6">
        <f t="shared" si="17"/>
        <v>13.299999999999969</v>
      </c>
      <c r="C142" s="166">
        <f t="shared" si="14"/>
        <v>186.19999999999956</v>
      </c>
      <c r="D142" s="6">
        <f t="shared" si="15"/>
        <v>0.77440589925487213</v>
      </c>
      <c r="E142" s="6">
        <f t="shared" si="16"/>
        <v>1.968067972444087</v>
      </c>
      <c r="F142" s="8">
        <f t="shared" si="12"/>
        <v>0.79577471545947676</v>
      </c>
      <c r="G142" s="8">
        <f t="shared" si="13"/>
        <v>1.9894367886486917</v>
      </c>
    </row>
    <row r="143" spans="2:7" ht="12.75" customHeight="1" x14ac:dyDescent="0.2">
      <c r="B143" s="6">
        <f t="shared" si="17"/>
        <v>13.399999999999968</v>
      </c>
      <c r="C143" s="166">
        <f t="shared" si="14"/>
        <v>187.59999999999957</v>
      </c>
      <c r="D143" s="6">
        <f t="shared" si="15"/>
        <v>0.77456536803251841</v>
      </c>
      <c r="E143" s="6">
        <f t="shared" si="16"/>
        <v>1.9682274412217333</v>
      </c>
      <c r="F143" s="8">
        <f t="shared" si="12"/>
        <v>0.79577471545947676</v>
      </c>
      <c r="G143" s="8">
        <f t="shared" si="13"/>
        <v>1.9894367886486917</v>
      </c>
    </row>
    <row r="144" spans="2:7" ht="12.75" customHeight="1" x14ac:dyDescent="0.2">
      <c r="B144" s="6">
        <f t="shared" si="17"/>
        <v>13.499999999999968</v>
      </c>
      <c r="C144" s="166">
        <f t="shared" si="14"/>
        <v>188.99999999999955</v>
      </c>
      <c r="D144" s="6">
        <f t="shared" si="15"/>
        <v>0.77472247430975516</v>
      </c>
      <c r="E144" s="6">
        <f t="shared" si="16"/>
        <v>1.9683845474989701</v>
      </c>
      <c r="F144" s="8">
        <f t="shared" si="12"/>
        <v>0.79577471545947676</v>
      </c>
      <c r="G144" s="8">
        <f t="shared" si="13"/>
        <v>1.9894367886486917</v>
      </c>
    </row>
    <row r="145" spans="2:7" ht="12.75" customHeight="1" x14ac:dyDescent="0.2">
      <c r="B145" s="6">
        <f t="shared" si="17"/>
        <v>13.599999999999968</v>
      </c>
      <c r="C145" s="166">
        <f t="shared" si="14"/>
        <v>190.39999999999955</v>
      </c>
      <c r="D145" s="6">
        <f t="shared" si="15"/>
        <v>0.77487727020056196</v>
      </c>
      <c r="E145" s="6">
        <f t="shared" si="16"/>
        <v>1.9685393433897767</v>
      </c>
      <c r="F145" s="8">
        <f t="shared" si="12"/>
        <v>0.79577471545947676</v>
      </c>
      <c r="G145" s="8">
        <f t="shared" si="13"/>
        <v>1.9894367886486917</v>
      </c>
    </row>
    <row r="146" spans="2:7" ht="12.75" customHeight="1" x14ac:dyDescent="0.2">
      <c r="B146" s="6">
        <f t="shared" si="17"/>
        <v>13.699999999999967</v>
      </c>
      <c r="C146" s="166">
        <f t="shared" si="14"/>
        <v>191.79999999999956</v>
      </c>
      <c r="D146" s="6">
        <f t="shared" si="15"/>
        <v>0.77502980629734231</v>
      </c>
      <c r="E146" s="6">
        <f t="shared" si="16"/>
        <v>1.9686918794865573</v>
      </c>
      <c r="F146" s="8">
        <f t="shared" si="12"/>
        <v>0.79577471545947676</v>
      </c>
      <c r="G146" s="8">
        <f t="shared" si="13"/>
        <v>1.9894367886486917</v>
      </c>
    </row>
    <row r="147" spans="2:7" ht="12.75" customHeight="1" x14ac:dyDescent="0.2">
      <c r="B147" s="6">
        <f t="shared" si="17"/>
        <v>13.799999999999967</v>
      </c>
      <c r="C147" s="166">
        <f t="shared" si="14"/>
        <v>193.19999999999953</v>
      </c>
      <c r="D147" s="6">
        <f t="shared" si="15"/>
        <v>0.77518013172605338</v>
      </c>
      <c r="E147" s="6">
        <f t="shared" si="16"/>
        <v>1.9688422049152683</v>
      </c>
      <c r="F147" s="8">
        <f t="shared" si="12"/>
        <v>0.79577471545947676</v>
      </c>
      <c r="G147" s="8">
        <f t="shared" si="13"/>
        <v>1.9894367886486917</v>
      </c>
    </row>
    <row r="148" spans="2:7" ht="12.75" customHeight="1" x14ac:dyDescent="0.2">
      <c r="B148" s="6">
        <f t="shared" si="17"/>
        <v>13.899999999999967</v>
      </c>
      <c r="C148" s="166">
        <f t="shared" si="14"/>
        <v>194.59999999999954</v>
      </c>
      <c r="D148" s="6">
        <f t="shared" si="15"/>
        <v>0.77532829419895566</v>
      </c>
      <c r="E148" s="6">
        <f t="shared" si="16"/>
        <v>1.9689903673881706</v>
      </c>
      <c r="F148" s="8">
        <f t="shared" si="12"/>
        <v>0.79577471545947676</v>
      </c>
      <c r="G148" s="8">
        <f t="shared" si="13"/>
        <v>1.9894367886486917</v>
      </c>
    </row>
    <row r="149" spans="2:7" ht="12.75" customHeight="1" x14ac:dyDescent="0.2">
      <c r="B149" s="6">
        <f t="shared" si="17"/>
        <v>13.999999999999966</v>
      </c>
      <c r="C149" s="166">
        <f t="shared" si="14"/>
        <v>195.99999999999952</v>
      </c>
      <c r="D149" s="6">
        <f t="shared" si="15"/>
        <v>0.7754743400651023</v>
      </c>
      <c r="E149" s="6">
        <f t="shared" si="16"/>
        <v>1.9691364132543172</v>
      </c>
      <c r="F149" s="8">
        <f t="shared" si="12"/>
        <v>0.79577471545947676</v>
      </c>
      <c r="G149" s="8">
        <f t="shared" si="13"/>
        <v>1.9894367886486917</v>
      </c>
    </row>
    <row r="150" spans="2:7" ht="12.75" customHeight="1" x14ac:dyDescent="0.2">
      <c r="B150" s="6">
        <f t="shared" si="17"/>
        <v>14.099999999999966</v>
      </c>
      <c r="C150" s="166">
        <f t="shared" si="14"/>
        <v>197.39999999999952</v>
      </c>
      <c r="D150" s="6">
        <f t="shared" si="15"/>
        <v>0.77561831435867945</v>
      </c>
      <c r="E150" s="6">
        <f t="shared" si="16"/>
        <v>1.9692803875478944</v>
      </c>
      <c r="F150" s="8">
        <f t="shared" si="12"/>
        <v>0.79577471545947676</v>
      </c>
      <c r="G150" s="8">
        <f t="shared" si="13"/>
        <v>1.9894367886486917</v>
      </c>
    </row>
    <row r="151" spans="2:7" ht="12.75" customHeight="1" x14ac:dyDescent="0.2">
      <c r="B151" s="6">
        <f t="shared" si="17"/>
        <v>14.199999999999966</v>
      </c>
      <c r="C151" s="166">
        <f t="shared" si="14"/>
        <v>198.79999999999953</v>
      </c>
      <c r="D151" s="6">
        <f t="shared" si="15"/>
        <v>0.77576026084530469</v>
      </c>
      <c r="E151" s="6">
        <f t="shared" si="16"/>
        <v>1.9694223340345196</v>
      </c>
      <c r="F151" s="8">
        <f t="shared" si="12"/>
        <v>0.79577471545947676</v>
      </c>
      <c r="G151" s="8">
        <f t="shared" si="13"/>
        <v>1.9894367886486917</v>
      </c>
    </row>
    <row r="152" spans="2:7" ht="12.75" customHeight="1" x14ac:dyDescent="0.2">
      <c r="B152" s="6">
        <f t="shared" si="17"/>
        <v>14.299999999999965</v>
      </c>
      <c r="C152" s="166">
        <f t="shared" si="14"/>
        <v>200.19999999999951</v>
      </c>
      <c r="D152" s="6">
        <f t="shared" si="15"/>
        <v>0.77590022206638287</v>
      </c>
      <c r="E152" s="6">
        <f t="shared" si="16"/>
        <v>1.9695622952555978</v>
      </c>
      <c r="F152" s="8">
        <f t="shared" si="12"/>
        <v>0.79577471545947676</v>
      </c>
      <c r="G152" s="8">
        <f t="shared" si="13"/>
        <v>1.9894367886486917</v>
      </c>
    </row>
    <row r="153" spans="2:7" ht="12.75" customHeight="1" x14ac:dyDescent="0.2">
      <c r="B153" s="6">
        <f t="shared" si="17"/>
        <v>14.399999999999965</v>
      </c>
      <c r="C153" s="166">
        <f t="shared" si="14"/>
        <v>201.59999999999951</v>
      </c>
      <c r="D153" s="6">
        <f t="shared" si="15"/>
        <v>0.77603823938161276</v>
      </c>
      <c r="E153" s="6">
        <f t="shared" si="16"/>
        <v>1.9697003125708274</v>
      </c>
      <c r="F153" s="8">
        <f t="shared" si="12"/>
        <v>0.79577471545947676</v>
      </c>
      <c r="G153" s="8">
        <f t="shared" si="13"/>
        <v>1.9894367886486917</v>
      </c>
    </row>
    <row r="154" spans="2:7" ht="12.75" customHeight="1" x14ac:dyDescent="0.2">
      <c r="B154" s="6">
        <f t="shared" si="17"/>
        <v>14.499999999999964</v>
      </c>
      <c r="C154" s="166">
        <f t="shared" si="14"/>
        <v>202.99999999999949</v>
      </c>
      <c r="D154" s="6">
        <f t="shared" si="15"/>
        <v>0.77617435300973592</v>
      </c>
      <c r="E154" s="6">
        <f t="shared" si="16"/>
        <v>1.9698364261989509</v>
      </c>
      <c r="F154" s="8">
        <f t="shared" si="12"/>
        <v>0.79577471545947676</v>
      </c>
      <c r="G154" s="8">
        <f t="shared" si="13"/>
        <v>1.9894367886486917</v>
      </c>
    </row>
    <row r="155" spans="2:7" ht="12.75" customHeight="1" x14ac:dyDescent="0.2">
      <c r="B155" s="6">
        <f t="shared" si="17"/>
        <v>14.599999999999964</v>
      </c>
      <c r="C155" s="166">
        <f t="shared" si="14"/>
        <v>204.39999999999949</v>
      </c>
      <c r="D155" s="6">
        <f t="shared" si="15"/>
        <v>0.77630860206761088</v>
      </c>
      <c r="E155" s="6">
        <f t="shared" si="16"/>
        <v>1.9699706752568258</v>
      </c>
      <c r="F155" s="8">
        <f t="shared" si="12"/>
        <v>0.79577471545947676</v>
      </c>
      <c r="G155" s="8">
        <f t="shared" si="13"/>
        <v>1.9894367886486917</v>
      </c>
    </row>
    <row r="156" spans="2:7" ht="12.75" customHeight="1" x14ac:dyDescent="0.2">
      <c r="B156" s="6">
        <f t="shared" si="17"/>
        <v>14.699999999999964</v>
      </c>
      <c r="C156" s="166">
        <f t="shared" si="14"/>
        <v>205.7999999999995</v>
      </c>
      <c r="D156" s="6">
        <f t="shared" si="15"/>
        <v>0.7764410246076916</v>
      </c>
      <c r="E156" s="6">
        <f t="shared" si="16"/>
        <v>1.9701030977969065</v>
      </c>
      <c r="F156" s="8">
        <f t="shared" si="12"/>
        <v>0.79577471545947676</v>
      </c>
      <c r="G156" s="8">
        <f t="shared" si="13"/>
        <v>1.9894367886486917</v>
      </c>
    </row>
    <row r="157" spans="2:7" ht="12.75" customHeight="1" x14ac:dyDescent="0.2">
      <c r="B157" s="6">
        <f t="shared" si="17"/>
        <v>14.799999999999963</v>
      </c>
      <c r="C157" s="166">
        <f t="shared" si="14"/>
        <v>207.19999999999948</v>
      </c>
      <c r="D157" s="6">
        <f t="shared" si="15"/>
        <v>0.77657165765398739</v>
      </c>
      <c r="E157" s="6">
        <f t="shared" si="16"/>
        <v>1.9702337308432023</v>
      </c>
      <c r="F157" s="8">
        <f t="shared" si="12"/>
        <v>0.79577471545947676</v>
      </c>
      <c r="G157" s="8">
        <f t="shared" si="13"/>
        <v>1.9894367886486917</v>
      </c>
    </row>
    <row r="158" spans="2:7" ht="12.75" customHeight="1" x14ac:dyDescent="0.2">
      <c r="B158" s="6">
        <f t="shared" si="17"/>
        <v>14.899999999999963</v>
      </c>
      <c r="C158" s="166">
        <f t="shared" si="14"/>
        <v>208.59999999999948</v>
      </c>
      <c r="D158" s="6">
        <f t="shared" si="15"/>
        <v>0.77670053723657462</v>
      </c>
      <c r="E158" s="6">
        <f t="shared" si="16"/>
        <v>1.9703626104257894</v>
      </c>
      <c r="F158" s="8">
        <f t="shared" si="12"/>
        <v>0.79577471545947676</v>
      </c>
      <c r="G158" s="8">
        <f t="shared" si="13"/>
        <v>1.9894367886486917</v>
      </c>
    </row>
    <row r="159" spans="2:7" ht="12.75" customHeight="1" x14ac:dyDescent="0.2">
      <c r="B159" s="6">
        <f t="shared" si="17"/>
        <v>14.999999999999963</v>
      </c>
      <c r="C159" s="166">
        <f t="shared" si="14"/>
        <v>209.99999999999949</v>
      </c>
      <c r="D159" s="6">
        <f t="shared" si="15"/>
        <v>0.77682769842472732</v>
      </c>
      <c r="E159" s="6">
        <f t="shared" si="16"/>
        <v>1.970489771613942</v>
      </c>
      <c r="F159" s="8">
        <f t="shared" si="12"/>
        <v>0.79577471545947676</v>
      </c>
      <c r="G159" s="8">
        <f t="shared" si="13"/>
        <v>1.9894367886486917</v>
      </c>
    </row>
    <row r="160" spans="2:7" ht="12.75" customHeight="1" x14ac:dyDescent="0.2">
      <c r="B160" s="6">
        <f t="shared" si="17"/>
        <v>15.099999999999962</v>
      </c>
      <c r="C160" s="166">
        <f t="shared" si="14"/>
        <v>211.39999999999947</v>
      </c>
      <c r="D160" s="6">
        <f t="shared" si="15"/>
        <v>0.77695317535873221</v>
      </c>
      <c r="E160" s="6">
        <f t="shared" si="16"/>
        <v>1.9706152485479471</v>
      </c>
      <c r="F160" s="8">
        <f t="shared" si="12"/>
        <v>0.79577471545947676</v>
      </c>
      <c r="G160" s="8">
        <f t="shared" si="13"/>
        <v>1.9894367886486917</v>
      </c>
    </row>
    <row r="161" spans="2:7" ht="12.75" customHeight="1" x14ac:dyDescent="0.2">
      <c r="B161" s="6">
        <f t="shared" si="17"/>
        <v>15.199999999999962</v>
      </c>
      <c r="C161" s="166">
        <f t="shared" si="14"/>
        <v>212.79999999999947</v>
      </c>
      <c r="D161" s="6">
        <f t="shared" si="15"/>
        <v>0.77707700128044765</v>
      </c>
      <c r="E161" s="6">
        <f t="shared" si="16"/>
        <v>1.9707390744696627</v>
      </c>
      <c r="F161" s="8">
        <f t="shared" si="12"/>
        <v>0.79577471545947676</v>
      </c>
      <c r="G161" s="8">
        <f t="shared" si="13"/>
        <v>1.9894367886486917</v>
      </c>
    </row>
    <row r="162" spans="2:7" ht="12.75" customHeight="1" x14ac:dyDescent="0.2">
      <c r="B162" s="6">
        <f t="shared" si="17"/>
        <v>15.299999999999962</v>
      </c>
      <c r="C162" s="166">
        <f t="shared" si="14"/>
        <v>214.19999999999948</v>
      </c>
      <c r="D162" s="6">
        <f t="shared" si="15"/>
        <v>0.77719920856266356</v>
      </c>
      <c r="E162" s="6">
        <f t="shared" si="16"/>
        <v>1.9708612817518785</v>
      </c>
      <c r="F162" s="8">
        <f t="shared" si="12"/>
        <v>0.79577471545947676</v>
      </c>
      <c r="G162" s="8">
        <f t="shared" si="13"/>
        <v>1.9894367886486917</v>
      </c>
    </row>
    <row r="163" spans="2:7" ht="12.75" customHeight="1" x14ac:dyDescent="0.2">
      <c r="B163" s="6">
        <f t="shared" si="17"/>
        <v>15.399999999999961</v>
      </c>
      <c r="C163" s="166">
        <f t="shared" si="14"/>
        <v>215.59999999999945</v>
      </c>
      <c r="D163" s="6">
        <f t="shared" si="15"/>
        <v>0.7773198287373182</v>
      </c>
      <c r="E163" s="6">
        <f t="shared" si="16"/>
        <v>1.9709819019265331</v>
      </c>
      <c r="F163" s="8">
        <f t="shared" si="12"/>
        <v>0.79577471545947676</v>
      </c>
      <c r="G163" s="8">
        <f t="shared" si="13"/>
        <v>1.9894367886486917</v>
      </c>
    </row>
    <row r="164" spans="2:7" ht="12.75" customHeight="1" x14ac:dyDescent="0.2">
      <c r="B164" s="6">
        <f t="shared" si="17"/>
        <v>15.499999999999961</v>
      </c>
      <c r="C164" s="166">
        <f t="shared" si="14"/>
        <v>216.99999999999946</v>
      </c>
      <c r="D164" s="6">
        <f t="shared" si="15"/>
        <v>0.77743889252262244</v>
      </c>
      <c r="E164" s="6">
        <f t="shared" si="16"/>
        <v>1.9711009657118372</v>
      </c>
      <c r="F164" s="8">
        <f t="shared" si="12"/>
        <v>0.79577471545947676</v>
      </c>
      <c r="G164" s="8">
        <f t="shared" si="13"/>
        <v>1.9894367886486917</v>
      </c>
    </row>
    <row r="165" spans="2:7" ht="12.75" customHeight="1" x14ac:dyDescent="0.2">
      <c r="B165" s="6">
        <f t="shared" si="17"/>
        <v>15.599999999999961</v>
      </c>
      <c r="C165" s="166">
        <f t="shared" si="14"/>
        <v>218.39999999999944</v>
      </c>
      <c r="D165" s="6">
        <f t="shared" si="15"/>
        <v>0.77755642984914075</v>
      </c>
      <c r="E165" s="6">
        <f t="shared" si="16"/>
        <v>1.9712185030383558</v>
      </c>
      <c r="F165" s="8">
        <f t="shared" si="12"/>
        <v>0.79577471545947676</v>
      </c>
      <c r="G165" s="8">
        <f t="shared" si="13"/>
        <v>1.9894367886486917</v>
      </c>
    </row>
    <row r="166" spans="2:7" ht="12.75" customHeight="1" x14ac:dyDescent="0.2">
      <c r="B166" s="6">
        <f t="shared" si="17"/>
        <v>15.69999999999996</v>
      </c>
      <c r="C166" s="166">
        <f t="shared" si="14"/>
        <v>219.79999999999944</v>
      </c>
      <c r="D166" s="6">
        <f t="shared" si="15"/>
        <v>0.77767246988487537</v>
      </c>
      <c r="E166" s="6">
        <f t="shared" si="16"/>
        <v>1.9713345430740901</v>
      </c>
      <c r="F166" s="8">
        <f t="shared" si="12"/>
        <v>0.79577471545947676</v>
      </c>
      <c r="G166" s="8">
        <f t="shared" si="13"/>
        <v>1.9894367886486917</v>
      </c>
    </row>
    <row r="167" spans="2:7" ht="12.75" customHeight="1" x14ac:dyDescent="0.2">
      <c r="B167" s="6">
        <f t="shared" si="17"/>
        <v>15.79999999999996</v>
      </c>
      <c r="C167" s="166">
        <f t="shared" si="14"/>
        <v>221.19999999999945</v>
      </c>
      <c r="D167" s="6">
        <f t="shared" si="15"/>
        <v>0.77778704105939811</v>
      </c>
      <c r="E167" s="6">
        <f t="shared" si="16"/>
        <v>1.971449114248613</v>
      </c>
      <c r="F167" s="8">
        <f t="shared" si="12"/>
        <v>0.79577471545947676</v>
      </c>
      <c r="G167" s="8">
        <f t="shared" si="13"/>
        <v>1.9894367886486917</v>
      </c>
    </row>
    <row r="168" spans="2:7" ht="12.75" customHeight="1" x14ac:dyDescent="0.2">
      <c r="B168" s="6">
        <f t="shared" si="17"/>
        <v>15.899999999999959</v>
      </c>
      <c r="C168" s="166">
        <f t="shared" si="14"/>
        <v>222.59999999999943</v>
      </c>
      <c r="D168" s="6">
        <f t="shared" si="15"/>
        <v>0.77790017108707155</v>
      </c>
      <c r="E168" s="6">
        <f t="shared" si="16"/>
        <v>1.9715622442762863</v>
      </c>
      <c r="F168" s="8">
        <f t="shared" si="12"/>
        <v>0.79577471545947676</v>
      </c>
      <c r="G168" s="8">
        <f t="shared" si="13"/>
        <v>1.9894367886486917</v>
      </c>
    </row>
    <row r="169" spans="2:7" ht="12.75" customHeight="1" x14ac:dyDescent="0.2">
      <c r="B169" s="6">
        <f t="shared" si="17"/>
        <v>15.999999999999959</v>
      </c>
      <c r="C169" s="166">
        <f t="shared" si="14"/>
        <v>223.99999999999943</v>
      </c>
      <c r="D169" s="6">
        <f t="shared" si="15"/>
        <v>0.77801188698939916</v>
      </c>
      <c r="E169" s="6">
        <f t="shared" si="16"/>
        <v>1.9716739601786142</v>
      </c>
      <c r="F169" s="8">
        <f t="shared" si="12"/>
        <v>0.79577471545947676</v>
      </c>
      <c r="G169" s="8">
        <f t="shared" si="13"/>
        <v>1.9894367886486917</v>
      </c>
    </row>
    <row r="170" spans="2:7" ht="12.75" customHeight="1" x14ac:dyDescent="0.2">
      <c r="B170" s="6">
        <f t="shared" si="17"/>
        <v>16.099999999999959</v>
      </c>
      <c r="C170" s="166">
        <f t="shared" si="14"/>
        <v>225.39999999999941</v>
      </c>
      <c r="D170" s="6">
        <f t="shared" si="15"/>
        <v>0.77812221511654245</v>
      </c>
      <c r="E170" s="6">
        <f t="shared" si="16"/>
        <v>1.9717842883057572</v>
      </c>
      <c r="F170" s="8">
        <f t="shared" si="12"/>
        <v>0.79577471545947676</v>
      </c>
      <c r="G170" s="8">
        <f t="shared" si="13"/>
        <v>1.9894367886486917</v>
      </c>
    </row>
    <row r="171" spans="2:7" ht="12.75" customHeight="1" x14ac:dyDescent="0.2">
      <c r="B171" s="6">
        <f t="shared" si="17"/>
        <v>16.19999999999996</v>
      </c>
      <c r="C171" s="166">
        <f t="shared" si="14"/>
        <v>226.79999999999944</v>
      </c>
      <c r="D171" s="6">
        <f t="shared" si="15"/>
        <v>0.77823118116804202</v>
      </c>
      <c r="E171" s="6">
        <f t="shared" si="16"/>
        <v>1.9718932543572569</v>
      </c>
      <c r="F171" s="8">
        <f t="shared" si="12"/>
        <v>0.79577471545947676</v>
      </c>
      <c r="G171" s="8">
        <f t="shared" si="13"/>
        <v>1.9894367886486917</v>
      </c>
    </row>
    <row r="172" spans="2:7" ht="12.75" customHeight="1" x14ac:dyDescent="0.2">
      <c r="B172" s="6">
        <f t="shared" si="17"/>
        <v>16.299999999999962</v>
      </c>
      <c r="C172" s="166">
        <f t="shared" si="14"/>
        <v>228.19999999999948</v>
      </c>
      <c r="D172" s="6">
        <f t="shared" si="15"/>
        <v>0.77833881021277473</v>
      </c>
      <c r="E172" s="6">
        <f t="shared" si="16"/>
        <v>1.9720008834019898</v>
      </c>
      <c r="F172" s="8">
        <f t="shared" si="12"/>
        <v>0.79577471545947676</v>
      </c>
      <c r="G172" s="8">
        <f t="shared" si="13"/>
        <v>1.9894367886486917</v>
      </c>
    </row>
    <row r="173" spans="2:7" ht="12.75" customHeight="1" x14ac:dyDescent="0.2">
      <c r="B173" s="6">
        <f t="shared" si="17"/>
        <v>16.399999999999963</v>
      </c>
      <c r="C173" s="166">
        <f t="shared" si="14"/>
        <v>229.59999999999948</v>
      </c>
      <c r="D173" s="6">
        <f t="shared" si="15"/>
        <v>0.77844512670818145</v>
      </c>
      <c r="E173" s="6">
        <f t="shared" si="16"/>
        <v>1.9721071998973965</v>
      </c>
      <c r="F173" s="8">
        <f t="shared" si="12"/>
        <v>0.79577471545947676</v>
      </c>
      <c r="G173" s="8">
        <f t="shared" si="13"/>
        <v>1.9894367886486917</v>
      </c>
    </row>
    <row r="174" spans="2:7" ht="12.75" customHeight="1" x14ac:dyDescent="0.2">
      <c r="B174" s="6">
        <f t="shared" si="17"/>
        <v>16.499999999999964</v>
      </c>
      <c r="C174" s="166">
        <f t="shared" si="14"/>
        <v>230.99999999999949</v>
      </c>
      <c r="D174" s="6">
        <f t="shared" si="15"/>
        <v>0.77855015451879539</v>
      </c>
      <c r="E174" s="6">
        <f t="shared" si="16"/>
        <v>1.9722122277080103</v>
      </c>
      <c r="F174" s="8">
        <f t="shared" si="12"/>
        <v>0.79577471545947676</v>
      </c>
      <c r="G174" s="8">
        <f t="shared" si="13"/>
        <v>1.9894367886486917</v>
      </c>
    </row>
    <row r="175" spans="2:7" ht="12.75" customHeight="1" x14ac:dyDescent="0.2">
      <c r="B175" s="6">
        <f t="shared" si="17"/>
        <v>16.599999999999966</v>
      </c>
      <c r="C175" s="166">
        <f t="shared" si="14"/>
        <v>232.39999999999952</v>
      </c>
      <c r="D175" s="6">
        <f t="shared" si="15"/>
        <v>0.77865391693410069</v>
      </c>
      <c r="E175" s="6">
        <f t="shared" si="16"/>
        <v>1.9723159901233156</v>
      </c>
      <c r="F175" s="8">
        <f t="shared" si="12"/>
        <v>0.79577471545947676</v>
      </c>
      <c r="G175" s="8">
        <f t="shared" si="13"/>
        <v>1.9894367886486917</v>
      </c>
    </row>
    <row r="176" spans="2:7" ht="12.75" customHeight="1" x14ac:dyDescent="0.2">
      <c r="B176" s="6">
        <f t="shared" si="17"/>
        <v>16.699999999999967</v>
      </c>
      <c r="C176" s="166">
        <f t="shared" si="14"/>
        <v>233.79999999999956</v>
      </c>
      <c r="D176" s="6">
        <f t="shared" si="15"/>
        <v>0.77875643668574968</v>
      </c>
      <c r="E176" s="6">
        <f t="shared" si="16"/>
        <v>1.9724185098749647</v>
      </c>
      <c r="F176" s="8">
        <f t="shared" si="12"/>
        <v>0.79577471545947676</v>
      </c>
      <c r="G176" s="8">
        <f t="shared" si="13"/>
        <v>1.9894367886486917</v>
      </c>
    </row>
    <row r="177" spans="2:7" ht="12.75" customHeight="1" x14ac:dyDescent="0.2">
      <c r="B177" s="6">
        <f t="shared" si="17"/>
        <v>16.799999999999969</v>
      </c>
      <c r="C177" s="166">
        <f t="shared" si="14"/>
        <v>235.19999999999956</v>
      </c>
      <c r="D177" s="6">
        <f t="shared" si="15"/>
        <v>0.77885773596416474</v>
      </c>
      <c r="E177" s="6">
        <f t="shared" si="16"/>
        <v>1.9725198091533795</v>
      </c>
      <c r="F177" s="8">
        <f t="shared" si="12"/>
        <v>0.79577471545947676</v>
      </c>
      <c r="G177" s="8">
        <f t="shared" si="13"/>
        <v>1.9894367886486917</v>
      </c>
    </row>
    <row r="178" spans="2:7" ht="12.75" customHeight="1" x14ac:dyDescent="0.2">
      <c r="B178" s="6">
        <f t="shared" si="17"/>
        <v>16.89999999999997</v>
      </c>
      <c r="C178" s="166">
        <f t="shared" si="14"/>
        <v>236.59999999999957</v>
      </c>
      <c r="D178" s="6">
        <f t="shared" si="15"/>
        <v>0.77895783643455119</v>
      </c>
      <c r="E178" s="6">
        <f t="shared" si="16"/>
        <v>1.9726199096237662</v>
      </c>
      <c r="F178" s="8">
        <f t="shared" si="12"/>
        <v>0.79577471545947676</v>
      </c>
      <c r="G178" s="8">
        <f t="shared" si="13"/>
        <v>1.9894367886486917</v>
      </c>
    </row>
    <row r="179" spans="2:7" ht="12.75" customHeight="1" x14ac:dyDescent="0.2">
      <c r="B179" s="6">
        <f t="shared" si="17"/>
        <v>16.999999999999972</v>
      </c>
      <c r="C179" s="166">
        <f t="shared" si="14"/>
        <v>237.9999999999996</v>
      </c>
      <c r="D179" s="6">
        <f t="shared" si="15"/>
        <v>0.77905675925234485</v>
      </c>
      <c r="E179" s="6">
        <f t="shared" si="16"/>
        <v>1.9727188324415599</v>
      </c>
      <c r="F179" s="8">
        <f t="shared" si="12"/>
        <v>0.79577471545947676</v>
      </c>
      <c r="G179" s="8">
        <f t="shared" si="13"/>
        <v>1.9894367886486917</v>
      </c>
    </row>
    <row r="180" spans="2:7" ht="12.75" customHeight="1" x14ac:dyDescent="0.2">
      <c r="B180" s="6">
        <f t="shared" si="17"/>
        <v>17.099999999999973</v>
      </c>
      <c r="C180" s="166">
        <f t="shared" si="14"/>
        <v>239.39999999999964</v>
      </c>
      <c r="D180" s="6">
        <f t="shared" si="15"/>
        <v>0.77915452507811755</v>
      </c>
      <c r="E180" s="6">
        <f t="shared" si="16"/>
        <v>1.9728165982673325</v>
      </c>
      <c r="F180" s="8">
        <f t="shared" si="12"/>
        <v>0.79577471545947676</v>
      </c>
      <c r="G180" s="8">
        <f t="shared" si="13"/>
        <v>1.9894367886486917</v>
      </c>
    </row>
    <row r="181" spans="2:7" ht="12.75" customHeight="1" x14ac:dyDescent="0.2">
      <c r="B181" s="6">
        <f t="shared" si="17"/>
        <v>17.199999999999974</v>
      </c>
      <c r="C181" s="166">
        <f t="shared" si="14"/>
        <v>240.79999999999964</v>
      </c>
      <c r="D181" s="6">
        <f t="shared" si="15"/>
        <v>0.77925115409196266</v>
      </c>
      <c r="E181" s="6">
        <f t="shared" si="16"/>
        <v>1.9729132272811776</v>
      </c>
      <c r="F181" s="8">
        <f t="shared" si="12"/>
        <v>0.79577471545947676</v>
      </c>
      <c r="G181" s="8">
        <f t="shared" si="13"/>
        <v>1.9894367886486917</v>
      </c>
    </row>
    <row r="182" spans="2:7" ht="12.75" customHeight="1" x14ac:dyDescent="0.2">
      <c r="B182" s="6">
        <f t="shared" si="17"/>
        <v>17.299999999999976</v>
      </c>
      <c r="C182" s="166">
        <f t="shared" si="14"/>
        <v>242.19999999999965</v>
      </c>
      <c r="D182" s="6">
        <f t="shared" si="15"/>
        <v>0.77934666600738178</v>
      </c>
      <c r="E182" s="6">
        <f t="shared" si="16"/>
        <v>1.9730087391965967</v>
      </c>
      <c r="F182" s="8">
        <f t="shared" si="12"/>
        <v>0.79577471545947676</v>
      </c>
      <c r="G182" s="8">
        <f t="shared" si="13"/>
        <v>1.9894367886486917</v>
      </c>
    </row>
    <row r="183" spans="2:7" ht="12.75" customHeight="1" x14ac:dyDescent="0.2">
      <c r="B183" s="6">
        <f t="shared" si="17"/>
        <v>17.399999999999977</v>
      </c>
      <c r="C183" s="166">
        <f t="shared" si="14"/>
        <v>243.59999999999968</v>
      </c>
      <c r="D183" s="6">
        <f t="shared" si="15"/>
        <v>0.77944108008469271</v>
      </c>
      <c r="E183" s="6">
        <f t="shared" si="16"/>
        <v>1.9731031532739076</v>
      </c>
      <c r="F183" s="8">
        <f t="shared" si="12"/>
        <v>0.79577471545947676</v>
      </c>
      <c r="G183" s="8">
        <f t="shared" si="13"/>
        <v>1.9894367886486917</v>
      </c>
    </row>
    <row r="184" spans="2:7" ht="12.75" customHeight="1" x14ac:dyDescent="0.2">
      <c r="B184" s="6">
        <f t="shared" si="17"/>
        <v>17.499999999999979</v>
      </c>
      <c r="C184" s="166">
        <f t="shared" si="14"/>
        <v>244.99999999999972</v>
      </c>
      <c r="D184" s="6">
        <f t="shared" si="15"/>
        <v>0.77953441514397726</v>
      </c>
      <c r="E184" s="6">
        <f t="shared" si="16"/>
        <v>1.9731964883331923</v>
      </c>
      <c r="F184" s="8">
        <f t="shared" si="12"/>
        <v>0.79577471545947676</v>
      </c>
      <c r="G184" s="8">
        <f t="shared" si="13"/>
        <v>1.9894367886486917</v>
      </c>
    </row>
    <row r="185" spans="2:7" ht="12.75" customHeight="1" x14ac:dyDescent="0.2">
      <c r="B185" s="6">
        <f t="shared" si="17"/>
        <v>17.59999999999998</v>
      </c>
      <c r="C185" s="166">
        <f t="shared" si="14"/>
        <v>246.39999999999972</v>
      </c>
      <c r="D185" s="6">
        <f t="shared" si="15"/>
        <v>0.77962668957758796</v>
      </c>
      <c r="E185" s="6">
        <f t="shared" si="16"/>
        <v>1.973288762766803</v>
      </c>
      <c r="F185" s="8">
        <f t="shared" si="12"/>
        <v>0.79577471545947676</v>
      </c>
      <c r="G185" s="8">
        <f t="shared" si="13"/>
        <v>1.9894367886486917</v>
      </c>
    </row>
    <row r="186" spans="2:7" ht="12.75" customHeight="1" x14ac:dyDescent="0.2">
      <c r="B186" s="6">
        <f t="shared" si="17"/>
        <v>17.699999999999982</v>
      </c>
      <c r="C186" s="166">
        <f t="shared" si="14"/>
        <v>247.79999999999973</v>
      </c>
      <c r="D186" s="6">
        <f t="shared" si="15"/>
        <v>0.7797179213622315</v>
      </c>
      <c r="E186" s="6">
        <f t="shared" si="16"/>
        <v>1.9733799945514465</v>
      </c>
      <c r="F186" s="8">
        <f t="shared" si="12"/>
        <v>0.79577471545947676</v>
      </c>
      <c r="G186" s="8">
        <f t="shared" si="13"/>
        <v>1.9894367886486917</v>
      </c>
    </row>
    <row r="187" spans="2:7" ht="12.75" customHeight="1" x14ac:dyDescent="0.2">
      <c r="B187" s="6">
        <f t="shared" si="17"/>
        <v>17.799999999999983</v>
      </c>
      <c r="C187" s="166">
        <f t="shared" si="14"/>
        <v>249.19999999999976</v>
      </c>
      <c r="D187" s="6">
        <f t="shared" si="15"/>
        <v>0.77980812807064293</v>
      </c>
      <c r="E187" s="6">
        <f t="shared" si="16"/>
        <v>1.9734702012598577</v>
      </c>
      <c r="F187" s="8">
        <f t="shared" si="12"/>
        <v>0.79577471545947676</v>
      </c>
      <c r="G187" s="8">
        <f t="shared" si="13"/>
        <v>1.9894367886486917</v>
      </c>
    </row>
    <row r="188" spans="2:7" ht="12.75" customHeight="1" x14ac:dyDescent="0.2">
      <c r="B188" s="6">
        <f t="shared" si="17"/>
        <v>17.899999999999984</v>
      </c>
      <c r="C188" s="166">
        <f t="shared" si="14"/>
        <v>250.5999999999998</v>
      </c>
      <c r="D188" s="6">
        <f t="shared" si="15"/>
        <v>0.77989732688287106</v>
      </c>
      <c r="E188" s="6">
        <f t="shared" si="16"/>
        <v>1.973559400072086</v>
      </c>
      <c r="F188" s="8">
        <f t="shared" si="12"/>
        <v>0.79577471545947676</v>
      </c>
      <c r="G188" s="8">
        <f t="shared" si="13"/>
        <v>1.9894367886486917</v>
      </c>
    </row>
    <row r="189" spans="2:7" ht="12.75" customHeight="1" x14ac:dyDescent="0.2">
      <c r="B189" s="6">
        <f t="shared" si="17"/>
        <v>17.999999999999986</v>
      </c>
      <c r="C189" s="166">
        <f t="shared" si="14"/>
        <v>251.9999999999998</v>
      </c>
      <c r="D189" s="6">
        <f t="shared" si="15"/>
        <v>0.77998553459718556</v>
      </c>
      <c r="E189" s="6">
        <f t="shared" si="16"/>
        <v>1.9736476077864005</v>
      </c>
      <c r="F189" s="8">
        <f t="shared" si="12"/>
        <v>0.79577471545947676</v>
      </c>
      <c r="G189" s="8">
        <f t="shared" si="13"/>
        <v>1.9894367886486917</v>
      </c>
    </row>
    <row r="190" spans="2:7" ht="12.75" customHeight="1" x14ac:dyDescent="0.2">
      <c r="B190" s="6">
        <f t="shared" si="17"/>
        <v>18.099999999999987</v>
      </c>
      <c r="C190" s="166">
        <f t="shared" si="14"/>
        <v>253.39999999999981</v>
      </c>
      <c r="D190" s="6">
        <f t="shared" si="15"/>
        <v>0.78007276764062361</v>
      </c>
      <c r="E190" s="6">
        <f t="shared" si="16"/>
        <v>1.9737348408298385</v>
      </c>
      <c r="F190" s="8">
        <f t="shared" si="12"/>
        <v>0.79577471545947676</v>
      </c>
      <c r="G190" s="8">
        <f t="shared" si="13"/>
        <v>1.9894367886486917</v>
      </c>
    </row>
    <row r="191" spans="2:7" ht="12.75" customHeight="1" x14ac:dyDescent="0.2">
      <c r="B191" s="6">
        <f t="shared" si="17"/>
        <v>18.199999999999989</v>
      </c>
      <c r="C191" s="166">
        <f t="shared" si="14"/>
        <v>254.79999999999984</v>
      </c>
      <c r="D191" s="6">
        <f t="shared" si="15"/>
        <v>0.78015904207918874</v>
      </c>
      <c r="E191" s="6">
        <f t="shared" si="16"/>
        <v>1.9738211152684035</v>
      </c>
      <c r="F191" s="8">
        <f t="shared" si="12"/>
        <v>0.79577471545947676</v>
      </c>
      <c r="G191" s="8">
        <f t="shared" si="13"/>
        <v>1.9894367886486917</v>
      </c>
    </row>
    <row r="192" spans="2:7" ht="12.75" customHeight="1" x14ac:dyDescent="0.2">
      <c r="B192" s="6">
        <f t="shared" si="17"/>
        <v>18.29999999999999</v>
      </c>
      <c r="C192" s="166">
        <f t="shared" si="14"/>
        <v>256.19999999999987</v>
      </c>
      <c r="D192" s="6">
        <f t="shared" si="15"/>
        <v>0.78024437362771493</v>
      </c>
      <c r="E192" s="6">
        <f t="shared" si="16"/>
        <v>1.9739064468169298</v>
      </c>
      <c r="F192" s="8">
        <f t="shared" si="12"/>
        <v>0.79577471545947676</v>
      </c>
      <c r="G192" s="8">
        <f t="shared" si="13"/>
        <v>1.9894367886486917</v>
      </c>
    </row>
    <row r="193" spans="2:7" ht="12.75" customHeight="1" x14ac:dyDescent="0.2">
      <c r="B193" s="6">
        <f t="shared" si="17"/>
        <v>18.399999999999991</v>
      </c>
      <c r="C193" s="166">
        <f t="shared" si="14"/>
        <v>257.59999999999991</v>
      </c>
      <c r="D193" s="6">
        <f t="shared" si="15"/>
        <v>0.78032877765940922</v>
      </c>
      <c r="E193" s="6">
        <f t="shared" si="16"/>
        <v>1.9739908508486241</v>
      </c>
      <c r="F193" s="8">
        <f t="shared" si="12"/>
        <v>0.79577471545947676</v>
      </c>
      <c r="G193" s="8">
        <f t="shared" si="13"/>
        <v>1.9894367886486917</v>
      </c>
    </row>
    <row r="194" spans="2:7" ht="12.75" customHeight="1" x14ac:dyDescent="0.2">
      <c r="B194" s="6">
        <f t="shared" si="17"/>
        <v>18.499999999999993</v>
      </c>
      <c r="C194" s="166">
        <f t="shared" si="14"/>
        <v>258.99999999999989</v>
      </c>
      <c r="D194" s="6">
        <f t="shared" si="15"/>
        <v>0.78041226921508533</v>
      </c>
      <c r="E194" s="6">
        <f t="shared" si="16"/>
        <v>1.9740743424043004</v>
      </c>
      <c r="F194" s="8">
        <f t="shared" si="12"/>
        <v>0.79577471545947676</v>
      </c>
      <c r="G194" s="8">
        <f t="shared" si="13"/>
        <v>1.9894367886486917</v>
      </c>
    </row>
    <row r="195" spans="2:7" ht="12.75" customHeight="1" x14ac:dyDescent="0.2">
      <c r="B195" s="6">
        <f t="shared" si="17"/>
        <v>18.599999999999994</v>
      </c>
      <c r="C195" s="166">
        <f t="shared" si="14"/>
        <v>260.39999999999992</v>
      </c>
      <c r="D195" s="6">
        <f t="shared" si="15"/>
        <v>0.78049486301209814</v>
      </c>
      <c r="E195" s="6">
        <f t="shared" si="16"/>
        <v>1.9741569362013129</v>
      </c>
      <c r="F195" s="8">
        <f t="shared" si="12"/>
        <v>0.79577471545947676</v>
      </c>
      <c r="G195" s="8">
        <f t="shared" si="13"/>
        <v>1.9894367886486917</v>
      </c>
    </row>
    <row r="196" spans="2:7" ht="12.75" customHeight="1" x14ac:dyDescent="0.2">
      <c r="B196" s="6">
        <f t="shared" si="17"/>
        <v>18.699999999999996</v>
      </c>
      <c r="C196" s="166">
        <f t="shared" si="14"/>
        <v>261.79999999999995</v>
      </c>
      <c r="D196" s="6">
        <f t="shared" si="15"/>
        <v>0.78057657345299325</v>
      </c>
      <c r="E196" s="6">
        <f t="shared" si="16"/>
        <v>1.9742386466422082</v>
      </c>
      <c r="F196" s="8">
        <f t="shared" si="12"/>
        <v>0.79577471545947676</v>
      </c>
      <c r="G196" s="8">
        <f t="shared" si="13"/>
        <v>1.9894367886486917</v>
      </c>
    </row>
    <row r="197" spans="2:7" ht="12.75" customHeight="1" x14ac:dyDescent="0.2">
      <c r="B197" s="6">
        <f t="shared" si="17"/>
        <v>18.799999999999997</v>
      </c>
      <c r="C197" s="166">
        <f t="shared" si="14"/>
        <v>263.19999999999993</v>
      </c>
      <c r="D197" s="6">
        <f t="shared" si="15"/>
        <v>0.78065741463387883</v>
      </c>
      <c r="E197" s="6">
        <f t="shared" si="16"/>
        <v>1.9743194878230936</v>
      </c>
      <c r="F197" s="8">
        <f t="shared" si="12"/>
        <v>0.79577471545947676</v>
      </c>
      <c r="G197" s="8">
        <f t="shared" si="13"/>
        <v>1.9894367886486917</v>
      </c>
    </row>
    <row r="198" spans="2:7" ht="12.75" customHeight="1" x14ac:dyDescent="0.2">
      <c r="B198" s="6">
        <f t="shared" si="17"/>
        <v>18.899999999999999</v>
      </c>
      <c r="C198" s="166">
        <f t="shared" si="14"/>
        <v>264.59999999999997</v>
      </c>
      <c r="D198" s="6">
        <f t="shared" si="15"/>
        <v>0.78073740035253281</v>
      </c>
      <c r="E198" s="6">
        <f t="shared" si="16"/>
        <v>1.9743994735417476</v>
      </c>
      <c r="F198" s="8">
        <f t="shared" si="12"/>
        <v>0.79577471545947676</v>
      </c>
      <c r="G198" s="8">
        <f t="shared" si="13"/>
        <v>1.9894367886486917</v>
      </c>
    </row>
    <row r="199" spans="2:7" ht="12.75" customHeight="1" x14ac:dyDescent="0.2">
      <c r="B199" s="6">
        <f t="shared" si="17"/>
        <v>19</v>
      </c>
      <c r="C199" s="166">
        <f t="shared" si="14"/>
        <v>266</v>
      </c>
      <c r="D199" s="6">
        <f t="shared" si="15"/>
        <v>0.78081654411625345</v>
      </c>
      <c r="E199" s="6">
        <f t="shared" si="16"/>
        <v>1.9744786173054683</v>
      </c>
      <c r="F199" s="8">
        <f t="shared" si="12"/>
        <v>0.79577471545947676</v>
      </c>
      <c r="G199" s="8">
        <f t="shared" si="13"/>
        <v>1.9894367886486917</v>
      </c>
    </row>
    <row r="200" spans="2:7" ht="12.75" customHeight="1" x14ac:dyDescent="0.2">
      <c r="B200" s="6">
        <f t="shared" si="17"/>
        <v>19.100000000000001</v>
      </c>
      <c r="C200" s="166">
        <f t="shared" si="14"/>
        <v>267.40000000000003</v>
      </c>
      <c r="D200" s="6">
        <f t="shared" si="15"/>
        <v>0.7808948591494641</v>
      </c>
      <c r="E200" s="6">
        <f t="shared" si="16"/>
        <v>1.9745569323386791</v>
      </c>
      <c r="F200" s="8">
        <f t="shared" si="12"/>
        <v>0.79577471545947676</v>
      </c>
      <c r="G200" s="8">
        <f t="shared" si="13"/>
        <v>1.9894367886486917</v>
      </c>
    </row>
    <row r="201" spans="2:7" ht="12.75" customHeight="1" x14ac:dyDescent="0.2">
      <c r="B201" s="6">
        <f t="shared" si="17"/>
        <v>19.200000000000003</v>
      </c>
      <c r="C201" s="166">
        <f t="shared" si="14"/>
        <v>268.80000000000007</v>
      </c>
      <c r="D201" s="6">
        <f t="shared" si="15"/>
        <v>0.78097235840107881</v>
      </c>
      <c r="E201" s="6">
        <f t="shared" si="16"/>
        <v>1.9746344315902937</v>
      </c>
      <c r="F201" s="8">
        <f t="shared" ref="F201:F209" si="18">$F$6</f>
        <v>0.79577471545947676</v>
      </c>
      <c r="G201" s="8">
        <f t="shared" ref="G201:G209" si="19">$G$6</f>
        <v>1.9894367886486917</v>
      </c>
    </row>
    <row r="202" spans="2:7" ht="12.75" customHeight="1" x14ac:dyDescent="0.2">
      <c r="B202" s="6">
        <f t="shared" si="17"/>
        <v>19.300000000000004</v>
      </c>
      <c r="C202" s="166">
        <f t="shared" ref="C202:C209" si="20">B202*$F$4</f>
        <v>270.20000000000005</v>
      </c>
      <c r="D202" s="6">
        <f t="shared" ref="D202:D209" si="21">IF($C202&lt;$B$2,0,((($B$4/(4*PI()*$B$2)))*(1-$B$2/$C202)))</f>
        <v>0.78104905455164031</v>
      </c>
      <c r="E202" s="6">
        <f t="shared" ref="E202:E209" si="22">IF($C202&lt;$B$3,0,((($B$4/(4*PI()*$B$3)))*(1-$B$3/$C202)))</f>
        <v>1.9747111277408553</v>
      </c>
      <c r="F202" s="8">
        <f t="shared" si="18"/>
        <v>0.79577471545947676</v>
      </c>
      <c r="G202" s="8">
        <f t="shared" si="19"/>
        <v>1.9894367886486917</v>
      </c>
    </row>
    <row r="203" spans="2:7" ht="12.75" customHeight="1" x14ac:dyDescent="0.2">
      <c r="B203" s="6">
        <f t="shared" ref="B203:B209" si="23">B202+$B$7</f>
        <v>19.400000000000006</v>
      </c>
      <c r="C203" s="166">
        <f t="shared" si="20"/>
        <v>271.60000000000008</v>
      </c>
      <c r="D203" s="6">
        <f t="shared" si="21"/>
        <v>0.78112496002023746</v>
      </c>
      <c r="E203" s="6">
        <f t="shared" si="22"/>
        <v>1.9747870332094524</v>
      </c>
      <c r="F203" s="8">
        <f t="shared" si="18"/>
        <v>0.79577471545947676</v>
      </c>
      <c r="G203" s="8">
        <f t="shared" si="19"/>
        <v>1.9894367886486917</v>
      </c>
    </row>
    <row r="204" spans="2:7" ht="12.75" customHeight="1" x14ac:dyDescent="0.2">
      <c r="B204" s="6">
        <f t="shared" si="23"/>
        <v>19.500000000000007</v>
      </c>
      <c r="C204" s="166">
        <f t="shared" si="20"/>
        <v>273.00000000000011</v>
      </c>
      <c r="D204" s="6">
        <f t="shared" si="21"/>
        <v>0.78120008697120791</v>
      </c>
      <c r="E204" s="6">
        <f t="shared" si="22"/>
        <v>1.9748621601604228</v>
      </c>
      <c r="F204" s="8">
        <f t="shared" si="18"/>
        <v>0.79577471545947676</v>
      </c>
      <c r="G204" s="8">
        <f t="shared" si="19"/>
        <v>1.9894367886486917</v>
      </c>
    </row>
    <row r="205" spans="2:7" ht="12.75" customHeight="1" x14ac:dyDescent="0.2">
      <c r="B205" s="6">
        <f t="shared" si="23"/>
        <v>19.600000000000009</v>
      </c>
      <c r="C205" s="166">
        <f t="shared" si="20"/>
        <v>274.40000000000009</v>
      </c>
      <c r="D205" s="6">
        <f t="shared" si="21"/>
        <v>0.78127444732063789</v>
      </c>
      <c r="E205" s="6">
        <f t="shared" si="22"/>
        <v>1.9749365205098528</v>
      </c>
      <c r="F205" s="8">
        <f t="shared" si="18"/>
        <v>0.79577471545947676</v>
      </c>
      <c r="G205" s="8">
        <f t="shared" si="19"/>
        <v>1.9894367886486917</v>
      </c>
    </row>
    <row r="206" spans="2:7" ht="12.75" customHeight="1" x14ac:dyDescent="0.2">
      <c r="B206" s="6">
        <f t="shared" si="23"/>
        <v>19.70000000000001</v>
      </c>
      <c r="C206" s="166">
        <f t="shared" si="20"/>
        <v>275.80000000000013</v>
      </c>
      <c r="D206" s="6">
        <f t="shared" si="21"/>
        <v>0.7813480527426625</v>
      </c>
      <c r="E206" s="6">
        <f t="shared" si="22"/>
        <v>1.9750101259318773</v>
      </c>
      <c r="F206" s="8">
        <f t="shared" si="18"/>
        <v>0.79577471545947676</v>
      </c>
      <c r="G206" s="8">
        <f t="shared" si="19"/>
        <v>1.9894367886486917</v>
      </c>
    </row>
    <row r="207" spans="2:7" ht="12.75" customHeight="1" x14ac:dyDescent="0.2">
      <c r="B207" s="6">
        <f t="shared" si="23"/>
        <v>19.800000000000011</v>
      </c>
      <c r="C207" s="166">
        <f t="shared" si="20"/>
        <v>277.20000000000016</v>
      </c>
      <c r="D207" s="6">
        <f t="shared" si="21"/>
        <v>0.78142091467557562</v>
      </c>
      <c r="E207" s="6">
        <f t="shared" si="22"/>
        <v>1.9750829878647906</v>
      </c>
      <c r="F207" s="8">
        <f t="shared" si="18"/>
        <v>0.79577471545947676</v>
      </c>
      <c r="G207" s="8">
        <f t="shared" si="19"/>
        <v>1.9894367886486917</v>
      </c>
    </row>
    <row r="208" spans="2:7" ht="12.75" customHeight="1" x14ac:dyDescent="0.2">
      <c r="B208" s="6">
        <f t="shared" si="23"/>
        <v>19.900000000000013</v>
      </c>
      <c r="C208" s="166">
        <f t="shared" si="20"/>
        <v>278.60000000000019</v>
      </c>
      <c r="D208" s="6">
        <f t="shared" si="21"/>
        <v>0.78149304432775613</v>
      </c>
      <c r="E208" s="6">
        <f t="shared" si="22"/>
        <v>1.975155117516971</v>
      </c>
      <c r="F208" s="8">
        <f t="shared" si="18"/>
        <v>0.79577471545947676</v>
      </c>
      <c r="G208" s="8">
        <f t="shared" si="19"/>
        <v>1.9894367886486917</v>
      </c>
    </row>
    <row r="209" spans="2:7" ht="12.75" customHeight="1" x14ac:dyDescent="0.2">
      <c r="B209" s="6">
        <f t="shared" si="23"/>
        <v>20.000000000000014</v>
      </c>
      <c r="C209" s="166">
        <f t="shared" si="20"/>
        <v>280.00000000000023</v>
      </c>
      <c r="D209" s="6">
        <f t="shared" si="21"/>
        <v>0.78156445268341468</v>
      </c>
      <c r="E209" s="6">
        <f t="shared" si="22"/>
        <v>1.9752265258726296</v>
      </c>
      <c r="F209" s="8">
        <f t="shared" si="18"/>
        <v>0.79577471545947676</v>
      </c>
      <c r="G209" s="8">
        <f t="shared" si="19"/>
        <v>1.9894367886486917</v>
      </c>
    </row>
    <row r="210" spans="2:7" ht="12.75" customHeight="1" x14ac:dyDescent="0.2">
      <c r="B210" s="8"/>
      <c r="C210" s="166"/>
      <c r="D210" s="6"/>
      <c r="E210" s="6"/>
    </row>
    <row r="211" spans="2:7" ht="12.75" customHeight="1" x14ac:dyDescent="0.2">
      <c r="B211" s="8"/>
      <c r="C211" s="166"/>
      <c r="D211" s="6"/>
      <c r="E211" s="6"/>
    </row>
    <row r="212" spans="2:7" ht="12.75" customHeight="1" x14ac:dyDescent="0.2">
      <c r="B212" s="8"/>
      <c r="C212" s="166"/>
      <c r="D212" s="6"/>
      <c r="E212" s="6"/>
    </row>
    <row r="213" spans="2:7" ht="12.75" customHeight="1" x14ac:dyDescent="0.2">
      <c r="B213" s="8"/>
      <c r="C213" s="166"/>
      <c r="D213" s="6"/>
      <c r="E213" s="6"/>
    </row>
    <row r="214" spans="2:7" ht="12.75" customHeight="1" x14ac:dyDescent="0.2">
      <c r="B214" s="8"/>
      <c r="C214" s="166"/>
      <c r="D214" s="6"/>
      <c r="E214" s="6"/>
    </row>
    <row r="215" spans="2:7" ht="12.75" customHeight="1" x14ac:dyDescent="0.2">
      <c r="B215" s="8"/>
      <c r="C215" s="166"/>
      <c r="D215" s="6"/>
      <c r="E215" s="6"/>
    </row>
    <row r="216" spans="2:7" ht="12.75" customHeight="1" x14ac:dyDescent="0.2">
      <c r="B216" s="8"/>
      <c r="C216" s="166"/>
      <c r="D216" s="6"/>
      <c r="E216" s="6"/>
    </row>
    <row r="217" spans="2:7" ht="12.75" customHeight="1" x14ac:dyDescent="0.2">
      <c r="B217" s="8"/>
      <c r="C217" s="166"/>
      <c r="D217" s="6"/>
      <c r="E217" s="6"/>
    </row>
    <row r="218" spans="2:7" ht="12.75" customHeight="1" x14ac:dyDescent="0.2">
      <c r="B218" s="8"/>
      <c r="C218" s="166"/>
      <c r="D218" s="6"/>
      <c r="E218" s="6"/>
    </row>
    <row r="219" spans="2:7" ht="12.75" customHeight="1" x14ac:dyDescent="0.2">
      <c r="B219" s="8"/>
      <c r="C219" s="166"/>
      <c r="D219" s="6"/>
      <c r="E219" s="6"/>
    </row>
    <row r="220" spans="2:7" ht="12.75" customHeight="1" x14ac:dyDescent="0.2">
      <c r="B220" s="8"/>
      <c r="C220" s="166"/>
      <c r="D220" s="6"/>
      <c r="E220" s="6"/>
    </row>
    <row r="221" spans="2:7" ht="12.75" customHeight="1" x14ac:dyDescent="0.2">
      <c r="B221" s="8"/>
      <c r="C221" s="166"/>
      <c r="D221" s="6"/>
      <c r="E221" s="6"/>
    </row>
    <row r="222" spans="2:7" ht="12.75" customHeight="1" x14ac:dyDescent="0.2">
      <c r="B222" s="8"/>
      <c r="C222" s="166"/>
      <c r="D222" s="6"/>
      <c r="E222" s="6"/>
    </row>
    <row r="223" spans="2:7" ht="12.75" customHeight="1" x14ac:dyDescent="0.2">
      <c r="B223" s="8"/>
      <c r="C223" s="166"/>
      <c r="D223" s="6"/>
      <c r="E223" s="6"/>
    </row>
    <row r="224" spans="2:7" ht="12.75" customHeight="1" x14ac:dyDescent="0.2">
      <c r="B224" s="8"/>
      <c r="C224" s="166"/>
      <c r="D224" s="6"/>
      <c r="E224" s="6"/>
    </row>
    <row r="225" spans="2:5" ht="12.75" customHeight="1" x14ac:dyDescent="0.2">
      <c r="B225" s="8"/>
      <c r="C225" s="166"/>
      <c r="D225" s="6"/>
      <c r="E225" s="6"/>
    </row>
    <row r="226" spans="2:5" ht="12.75" customHeight="1" x14ac:dyDescent="0.2">
      <c r="B226" s="8"/>
      <c r="C226" s="166"/>
      <c r="D226" s="6"/>
      <c r="E226" s="6"/>
    </row>
    <row r="227" spans="2:5" ht="12.75" customHeight="1" x14ac:dyDescent="0.2">
      <c r="B227" s="8"/>
      <c r="C227" s="166"/>
      <c r="D227" s="6"/>
      <c r="E227" s="6"/>
    </row>
    <row r="228" spans="2:5" ht="12.75" customHeight="1" x14ac:dyDescent="0.2">
      <c r="B228" s="8"/>
      <c r="C228" s="166"/>
      <c r="D228" s="6"/>
      <c r="E228" s="6"/>
    </row>
    <row r="229" spans="2:5" ht="12.75" customHeight="1" x14ac:dyDescent="0.2">
      <c r="B229" s="8"/>
      <c r="C229" s="166"/>
      <c r="D229" s="6"/>
      <c r="E229" s="6"/>
    </row>
    <row r="230" spans="2:5" ht="12.75" customHeight="1" x14ac:dyDescent="0.2">
      <c r="B230" s="8"/>
      <c r="C230" s="166"/>
      <c r="D230" s="6"/>
      <c r="E230" s="6"/>
    </row>
    <row r="231" spans="2:5" ht="12.75" customHeight="1" x14ac:dyDescent="0.2">
      <c r="B231" s="8"/>
      <c r="C231" s="166"/>
      <c r="D231" s="6"/>
      <c r="E231" s="6"/>
    </row>
    <row r="232" spans="2:5" ht="12.75" customHeight="1" x14ac:dyDescent="0.2">
      <c r="B232" s="8"/>
      <c r="C232" s="166"/>
      <c r="D232" s="6"/>
      <c r="E232" s="6"/>
    </row>
    <row r="233" spans="2:5" ht="12.75" customHeight="1" x14ac:dyDescent="0.2">
      <c r="B233" s="8"/>
      <c r="C233" s="166"/>
      <c r="D233" s="6"/>
      <c r="E233" s="6"/>
    </row>
    <row r="234" spans="2:5" ht="12.75" customHeight="1" x14ac:dyDescent="0.2">
      <c r="B234" s="8"/>
      <c r="C234" s="166"/>
      <c r="D234" s="6"/>
      <c r="E234" s="6"/>
    </row>
    <row r="235" spans="2:5" ht="12.75" customHeight="1" x14ac:dyDescent="0.2">
      <c r="B235" s="8"/>
      <c r="C235" s="166"/>
      <c r="D235" s="6"/>
      <c r="E235" s="6"/>
    </row>
    <row r="236" spans="2:5" ht="12.75" customHeight="1" x14ac:dyDescent="0.2">
      <c r="B236" s="8"/>
      <c r="C236" s="166"/>
      <c r="D236" s="6"/>
      <c r="E236" s="6"/>
    </row>
    <row r="237" spans="2:5" ht="12.75" customHeight="1" x14ac:dyDescent="0.2">
      <c r="B237" s="8"/>
      <c r="C237" s="166"/>
      <c r="D237" s="6"/>
      <c r="E237" s="6"/>
    </row>
    <row r="238" spans="2:5" ht="12.75" customHeight="1" x14ac:dyDescent="0.2">
      <c r="B238" s="8"/>
      <c r="C238" s="166"/>
      <c r="D238" s="6"/>
      <c r="E238" s="6"/>
    </row>
    <row r="239" spans="2:5" ht="12.75" customHeight="1" x14ac:dyDescent="0.2">
      <c r="B239" s="8"/>
      <c r="C239" s="166"/>
      <c r="D239" s="6"/>
      <c r="E239" s="6"/>
    </row>
    <row r="240" spans="2:5" ht="12.75" customHeight="1" x14ac:dyDescent="0.2">
      <c r="B240" s="8"/>
      <c r="C240" s="166"/>
      <c r="D240" s="6"/>
      <c r="E240" s="6"/>
    </row>
    <row r="241" spans="2:5" ht="12.75" customHeight="1" x14ac:dyDescent="0.2">
      <c r="B241" s="8"/>
      <c r="C241" s="166"/>
      <c r="D241" s="6"/>
      <c r="E241" s="6"/>
    </row>
    <row r="242" spans="2:5" ht="12.75" customHeight="1" x14ac:dyDescent="0.2">
      <c r="B242" s="8"/>
      <c r="C242" s="166"/>
      <c r="D242" s="6"/>
      <c r="E242" s="6"/>
    </row>
    <row r="243" spans="2:5" ht="12.75" customHeight="1" x14ac:dyDescent="0.2">
      <c r="B243" s="8"/>
      <c r="C243" s="166"/>
      <c r="D243" s="6"/>
      <c r="E243" s="6"/>
    </row>
    <row r="244" spans="2:5" ht="12.75" customHeight="1" x14ac:dyDescent="0.2">
      <c r="B244" s="8"/>
      <c r="C244" s="166"/>
      <c r="D244" s="6"/>
      <c r="E244" s="6"/>
    </row>
    <row r="245" spans="2:5" ht="12.75" customHeight="1" x14ac:dyDescent="0.2">
      <c r="B245" s="8"/>
      <c r="C245" s="166"/>
      <c r="D245" s="6"/>
      <c r="E245" s="6"/>
    </row>
    <row r="246" spans="2:5" ht="12.75" customHeight="1" x14ac:dyDescent="0.2">
      <c r="B246" s="8"/>
      <c r="C246" s="166"/>
      <c r="D246" s="6"/>
      <c r="E246" s="6"/>
    </row>
    <row r="247" spans="2:5" ht="12.75" customHeight="1" x14ac:dyDescent="0.2">
      <c r="B247" s="8"/>
      <c r="C247" s="166"/>
      <c r="D247" s="6"/>
      <c r="E247" s="6"/>
    </row>
    <row r="248" spans="2:5" ht="12.75" customHeight="1" x14ac:dyDescent="0.2">
      <c r="B248" s="8"/>
      <c r="C248" s="166"/>
      <c r="D248" s="6"/>
      <c r="E248" s="6"/>
    </row>
    <row r="249" spans="2:5" ht="12.75" customHeight="1" x14ac:dyDescent="0.2">
      <c r="B249" s="8"/>
      <c r="C249" s="166"/>
      <c r="D249" s="6"/>
      <c r="E249" s="6"/>
    </row>
    <row r="250" spans="2:5" ht="12.75" customHeight="1" x14ac:dyDescent="0.2">
      <c r="B250" s="8"/>
      <c r="C250" s="166"/>
      <c r="D250" s="6"/>
      <c r="E250" s="6"/>
    </row>
    <row r="251" spans="2:5" ht="12.75" customHeight="1" x14ac:dyDescent="0.2">
      <c r="B251" s="8"/>
      <c r="C251" s="166"/>
      <c r="D251" s="6"/>
      <c r="E251" s="6"/>
    </row>
    <row r="252" spans="2:5" ht="12.75" customHeight="1" x14ac:dyDescent="0.2">
      <c r="B252" s="8"/>
      <c r="C252" s="166"/>
      <c r="D252" s="6"/>
      <c r="E252" s="6"/>
    </row>
    <row r="253" spans="2:5" ht="12.75" customHeight="1" x14ac:dyDescent="0.2">
      <c r="B253" s="8"/>
      <c r="C253" s="166"/>
      <c r="D253" s="6"/>
      <c r="E253" s="6"/>
    </row>
    <row r="254" spans="2:5" ht="12.75" customHeight="1" x14ac:dyDescent="0.2">
      <c r="B254" s="8"/>
      <c r="C254" s="166"/>
      <c r="D254" s="6"/>
      <c r="E254" s="6"/>
    </row>
    <row r="255" spans="2:5" ht="12.75" customHeight="1" x14ac:dyDescent="0.2">
      <c r="B255" s="8"/>
      <c r="C255" s="166"/>
      <c r="D255" s="6"/>
      <c r="E255" s="6"/>
    </row>
    <row r="256" spans="2:5" ht="12.75" customHeight="1" x14ac:dyDescent="0.2">
      <c r="B256" s="8"/>
      <c r="C256" s="166"/>
      <c r="D256" s="6"/>
      <c r="E256" s="6"/>
    </row>
    <row r="257" spans="2:5" ht="12.75" customHeight="1" x14ac:dyDescent="0.2">
      <c r="B257" s="8"/>
      <c r="C257" s="166"/>
      <c r="D257" s="6"/>
      <c r="E257" s="6"/>
    </row>
    <row r="258" spans="2:5" ht="12.75" customHeight="1" x14ac:dyDescent="0.2">
      <c r="B258" s="8"/>
      <c r="C258" s="166"/>
      <c r="D258" s="6"/>
      <c r="E258" s="6"/>
    </row>
    <row r="259" spans="2:5" ht="12.75" customHeight="1" x14ac:dyDescent="0.2">
      <c r="B259" s="8"/>
      <c r="C259" s="166"/>
      <c r="D259" s="6"/>
      <c r="E259" s="6"/>
    </row>
    <row r="260" spans="2:5" ht="12.75" customHeight="1" x14ac:dyDescent="0.2">
      <c r="B260" s="8"/>
      <c r="C260" s="166"/>
      <c r="D260" s="6"/>
      <c r="E260" s="6"/>
    </row>
    <row r="261" spans="2:5" ht="12.75" customHeight="1" x14ac:dyDescent="0.2">
      <c r="B261" s="8"/>
      <c r="C261" s="166"/>
      <c r="D261" s="6"/>
      <c r="E261" s="6"/>
    </row>
    <row r="262" spans="2:5" ht="12.75" customHeight="1" x14ac:dyDescent="0.2">
      <c r="B262" s="8"/>
      <c r="C262" s="166"/>
      <c r="D262" s="6"/>
      <c r="E262" s="6"/>
    </row>
    <row r="263" spans="2:5" ht="12.75" customHeight="1" x14ac:dyDescent="0.2">
      <c r="B263" s="8"/>
      <c r="C263" s="166"/>
      <c r="D263" s="6"/>
      <c r="E263" s="6"/>
    </row>
    <row r="264" spans="2:5" ht="12.75" customHeight="1" x14ac:dyDescent="0.2">
      <c r="B264" s="8"/>
      <c r="C264" s="166"/>
      <c r="D264" s="6"/>
      <c r="E264" s="6"/>
    </row>
    <row r="265" spans="2:5" ht="12.75" customHeight="1" x14ac:dyDescent="0.2">
      <c r="B265" s="8"/>
      <c r="C265" s="166"/>
      <c r="D265" s="6"/>
      <c r="E265" s="6"/>
    </row>
    <row r="266" spans="2:5" ht="12.75" customHeight="1" x14ac:dyDescent="0.2">
      <c r="B266" s="8"/>
      <c r="C266" s="166"/>
      <c r="D266" s="6"/>
      <c r="E266" s="6"/>
    </row>
    <row r="267" spans="2:5" ht="12.75" customHeight="1" x14ac:dyDescent="0.2">
      <c r="B267" s="8"/>
      <c r="C267" s="166"/>
      <c r="D267" s="6"/>
      <c r="E267" s="6"/>
    </row>
    <row r="268" spans="2:5" ht="12.75" customHeight="1" x14ac:dyDescent="0.2">
      <c r="B268" s="8"/>
      <c r="C268" s="166"/>
      <c r="D268" s="6"/>
      <c r="E268" s="6"/>
    </row>
    <row r="269" spans="2:5" ht="12.75" customHeight="1" x14ac:dyDescent="0.2">
      <c r="B269" s="8"/>
      <c r="C269" s="166"/>
      <c r="D269" s="6"/>
      <c r="E269" s="6"/>
    </row>
    <row r="270" spans="2:5" ht="12.75" customHeight="1" x14ac:dyDescent="0.2">
      <c r="B270" s="8"/>
      <c r="C270" s="166"/>
      <c r="D270" s="6"/>
      <c r="E270" s="6"/>
    </row>
    <row r="271" spans="2:5" ht="12.75" customHeight="1" x14ac:dyDescent="0.2">
      <c r="B271" s="8"/>
      <c r="C271" s="166"/>
      <c r="D271" s="6"/>
      <c r="E271" s="6"/>
    </row>
    <row r="272" spans="2:5" ht="12.75" customHeight="1" x14ac:dyDescent="0.2">
      <c r="B272" s="8"/>
      <c r="C272" s="166"/>
      <c r="D272" s="6"/>
      <c r="E272" s="6"/>
    </row>
    <row r="273" spans="2:5" ht="12.75" customHeight="1" x14ac:dyDescent="0.2">
      <c r="B273" s="8"/>
      <c r="C273" s="166"/>
      <c r="D273" s="6"/>
      <c r="E273" s="6"/>
    </row>
    <row r="274" spans="2:5" ht="12.75" customHeight="1" x14ac:dyDescent="0.2">
      <c r="B274" s="8"/>
      <c r="C274" s="166"/>
      <c r="D274" s="6"/>
      <c r="E274" s="6"/>
    </row>
    <row r="275" spans="2:5" ht="12.75" customHeight="1" x14ac:dyDescent="0.2">
      <c r="B275" s="8"/>
      <c r="C275" s="166"/>
      <c r="D275" s="6"/>
      <c r="E275" s="6"/>
    </row>
    <row r="276" spans="2:5" ht="12.75" customHeight="1" x14ac:dyDescent="0.2">
      <c r="B276" s="8"/>
      <c r="C276" s="166"/>
      <c r="D276" s="6"/>
      <c r="E276" s="6"/>
    </row>
    <row r="277" spans="2:5" ht="12.75" customHeight="1" x14ac:dyDescent="0.2">
      <c r="B277" s="8"/>
      <c r="C277" s="166"/>
      <c r="D277" s="6"/>
      <c r="E277" s="6"/>
    </row>
    <row r="278" spans="2:5" ht="12.75" customHeight="1" x14ac:dyDescent="0.2">
      <c r="B278" s="8"/>
      <c r="C278" s="166"/>
      <c r="D278" s="6"/>
      <c r="E278" s="6"/>
    </row>
    <row r="279" spans="2:5" ht="12.75" customHeight="1" x14ac:dyDescent="0.2">
      <c r="B279" s="8"/>
      <c r="C279" s="166"/>
      <c r="D279" s="6"/>
      <c r="E279" s="6"/>
    </row>
    <row r="280" spans="2:5" ht="12.75" customHeight="1" x14ac:dyDescent="0.2">
      <c r="B280" s="8"/>
      <c r="C280" s="166"/>
      <c r="D280" s="6"/>
      <c r="E280" s="6"/>
    </row>
    <row r="281" spans="2:5" ht="12.75" customHeight="1" x14ac:dyDescent="0.2">
      <c r="B281" s="8"/>
      <c r="C281" s="166"/>
      <c r="D281" s="6"/>
      <c r="E281" s="6"/>
    </row>
    <row r="282" spans="2:5" ht="12.75" customHeight="1" x14ac:dyDescent="0.2">
      <c r="B282" s="8"/>
      <c r="C282" s="166"/>
      <c r="D282" s="6"/>
      <c r="E282" s="6"/>
    </row>
    <row r="283" spans="2:5" ht="12.75" customHeight="1" x14ac:dyDescent="0.2">
      <c r="B283" s="8"/>
      <c r="C283" s="166"/>
      <c r="D283" s="6"/>
      <c r="E283" s="6"/>
    </row>
    <row r="284" spans="2:5" ht="12.75" customHeight="1" x14ac:dyDescent="0.2">
      <c r="B284" s="8"/>
      <c r="C284" s="166"/>
      <c r="D284" s="6"/>
      <c r="E284" s="6"/>
    </row>
    <row r="285" spans="2:5" ht="12.75" customHeight="1" x14ac:dyDescent="0.2">
      <c r="B285" s="8"/>
      <c r="C285" s="166"/>
      <c r="D285" s="6"/>
      <c r="E285" s="6"/>
    </row>
    <row r="286" spans="2:5" ht="12.75" customHeight="1" x14ac:dyDescent="0.2">
      <c r="B286" s="8"/>
      <c r="C286" s="166"/>
      <c r="D286" s="6"/>
      <c r="E286" s="6"/>
    </row>
    <row r="287" spans="2:5" ht="12.75" customHeight="1" x14ac:dyDescent="0.2">
      <c r="B287" s="8"/>
      <c r="C287" s="166"/>
      <c r="D287" s="6"/>
      <c r="E287" s="6"/>
    </row>
    <row r="288" spans="2:5" ht="12.75" customHeight="1" x14ac:dyDescent="0.2">
      <c r="B288" s="8"/>
      <c r="C288" s="166"/>
      <c r="D288" s="6"/>
      <c r="E288" s="6"/>
    </row>
    <row r="289" spans="2:5" ht="12.75" customHeight="1" x14ac:dyDescent="0.2">
      <c r="B289" s="8"/>
      <c r="C289" s="166"/>
      <c r="D289" s="6"/>
      <c r="E289" s="6"/>
    </row>
    <row r="290" spans="2:5" ht="12.75" customHeight="1" x14ac:dyDescent="0.2">
      <c r="B290" s="8"/>
      <c r="C290" s="166"/>
      <c r="D290" s="6"/>
      <c r="E290" s="6"/>
    </row>
    <row r="291" spans="2:5" ht="12.75" customHeight="1" x14ac:dyDescent="0.2">
      <c r="B291" s="8"/>
      <c r="C291" s="166"/>
      <c r="D291" s="6"/>
      <c r="E291" s="6"/>
    </row>
    <row r="292" spans="2:5" ht="12.75" customHeight="1" x14ac:dyDescent="0.2">
      <c r="B292" s="8"/>
      <c r="C292" s="166"/>
      <c r="D292" s="6"/>
      <c r="E292" s="6"/>
    </row>
    <row r="293" spans="2:5" ht="12.75" customHeight="1" x14ac:dyDescent="0.2">
      <c r="B293" s="8"/>
      <c r="C293" s="166"/>
      <c r="D293" s="6"/>
      <c r="E293" s="6"/>
    </row>
    <row r="294" spans="2:5" ht="12.75" customHeight="1" x14ac:dyDescent="0.2">
      <c r="B294" s="8"/>
      <c r="C294" s="166"/>
      <c r="D294" s="6"/>
      <c r="E294" s="6"/>
    </row>
    <row r="295" spans="2:5" ht="12.75" customHeight="1" x14ac:dyDescent="0.2">
      <c r="B295" s="8"/>
      <c r="C295" s="166"/>
      <c r="D295" s="6"/>
      <c r="E295" s="6"/>
    </row>
    <row r="296" spans="2:5" ht="12.75" customHeight="1" x14ac:dyDescent="0.2">
      <c r="B296" s="8"/>
      <c r="C296" s="166"/>
      <c r="D296" s="6"/>
      <c r="E296" s="6"/>
    </row>
    <row r="297" spans="2:5" ht="12.75" customHeight="1" x14ac:dyDescent="0.2">
      <c r="B297" s="8"/>
      <c r="C297" s="166"/>
      <c r="D297" s="6"/>
      <c r="E297" s="6"/>
    </row>
    <row r="298" spans="2:5" ht="12.75" customHeight="1" x14ac:dyDescent="0.2">
      <c r="B298" s="8"/>
      <c r="C298" s="166"/>
      <c r="D298" s="6"/>
      <c r="E298" s="6"/>
    </row>
    <row r="299" spans="2:5" ht="12.75" customHeight="1" x14ac:dyDescent="0.2">
      <c r="B299" s="8"/>
      <c r="C299" s="166"/>
      <c r="D299" s="6"/>
      <c r="E299" s="6"/>
    </row>
    <row r="300" spans="2:5" ht="12.75" customHeight="1" x14ac:dyDescent="0.2">
      <c r="B300" s="8"/>
      <c r="C300" s="166"/>
      <c r="D300" s="6"/>
      <c r="E300" s="6"/>
    </row>
    <row r="301" spans="2:5" ht="12.75" customHeight="1" x14ac:dyDescent="0.2">
      <c r="B301" s="8"/>
      <c r="C301" s="166"/>
      <c r="D301" s="6"/>
      <c r="E301" s="6"/>
    </row>
    <row r="302" spans="2:5" ht="12.75" customHeight="1" x14ac:dyDescent="0.2">
      <c r="B302" s="8"/>
      <c r="C302" s="166"/>
      <c r="D302" s="6"/>
      <c r="E302" s="6"/>
    </row>
    <row r="303" spans="2:5" ht="12.75" customHeight="1" x14ac:dyDescent="0.2">
      <c r="B303" s="8"/>
      <c r="C303" s="166"/>
      <c r="D303" s="6"/>
      <c r="E303" s="6"/>
    </row>
    <row r="304" spans="2:5" ht="12.75" customHeight="1" x14ac:dyDescent="0.2">
      <c r="B304" s="8"/>
      <c r="C304" s="166"/>
      <c r="D304" s="6"/>
      <c r="E304" s="6"/>
    </row>
    <row r="305" spans="2:5" ht="12.75" customHeight="1" x14ac:dyDescent="0.2">
      <c r="B305" s="8"/>
      <c r="C305" s="166"/>
      <c r="D305" s="6"/>
      <c r="E305" s="6"/>
    </row>
    <row r="306" spans="2:5" ht="12.75" customHeight="1" x14ac:dyDescent="0.2">
      <c r="B306" s="8"/>
      <c r="C306" s="166"/>
      <c r="D306" s="6"/>
      <c r="E306" s="6"/>
    </row>
    <row r="307" spans="2:5" ht="12.75" customHeight="1" x14ac:dyDescent="0.2">
      <c r="B307" s="8"/>
      <c r="C307" s="166"/>
      <c r="D307" s="6"/>
      <c r="E307" s="6"/>
    </row>
    <row r="308" spans="2:5" ht="12.75" customHeight="1" x14ac:dyDescent="0.2">
      <c r="B308" s="8"/>
      <c r="C308" s="166"/>
      <c r="D308" s="6"/>
      <c r="E308" s="6"/>
    </row>
    <row r="309" spans="2:5" ht="12.75" customHeight="1" x14ac:dyDescent="0.2">
      <c r="B309" s="8"/>
      <c r="C309" s="166"/>
      <c r="D309" s="6"/>
      <c r="E309" s="6"/>
    </row>
    <row r="310" spans="2:5" ht="12.75" customHeight="1" x14ac:dyDescent="0.2">
      <c r="B310" s="8"/>
      <c r="C310" s="8"/>
      <c r="D310" s="6"/>
    </row>
    <row r="311" spans="2:5" ht="12.75" customHeight="1" x14ac:dyDescent="0.2">
      <c r="B311" s="8"/>
      <c r="C311" s="8"/>
      <c r="D311" s="6"/>
    </row>
    <row r="312" spans="2:5" ht="12.75" customHeight="1" x14ac:dyDescent="0.2">
      <c r="B312" s="8"/>
      <c r="C312" s="8"/>
      <c r="D312" s="6"/>
    </row>
    <row r="313" spans="2:5" ht="12.75" customHeight="1" x14ac:dyDescent="0.2">
      <c r="B313" s="8"/>
      <c r="C313" s="8"/>
      <c r="D313" s="6"/>
    </row>
    <row r="314" spans="2:5" ht="12.75" customHeight="1" x14ac:dyDescent="0.2">
      <c r="B314" s="8"/>
      <c r="C314" s="8"/>
      <c r="D314" s="6"/>
    </row>
    <row r="315" spans="2:5" ht="12.75" customHeight="1" x14ac:dyDescent="0.2">
      <c r="B315" s="8"/>
      <c r="C315" s="8"/>
      <c r="D315" s="6"/>
    </row>
    <row r="316" spans="2:5" ht="12.75" customHeight="1" x14ac:dyDescent="0.2">
      <c r="B316" s="8"/>
      <c r="C316" s="8"/>
      <c r="D316" s="6"/>
    </row>
    <row r="317" spans="2:5" ht="12.75" customHeight="1" x14ac:dyDescent="0.2">
      <c r="B317" s="8"/>
      <c r="C317" s="8"/>
      <c r="D317" s="6"/>
    </row>
    <row r="318" spans="2:5" ht="12.75" customHeight="1" x14ac:dyDescent="0.2">
      <c r="B318" s="8"/>
      <c r="C318" s="8"/>
      <c r="D318" s="6"/>
    </row>
    <row r="319" spans="2:5" ht="12.75" customHeight="1" x14ac:dyDescent="0.2">
      <c r="B319" s="8"/>
      <c r="C319" s="8"/>
      <c r="D319" s="6"/>
    </row>
    <row r="320" spans="2:5" ht="12.75" customHeight="1" x14ac:dyDescent="0.2">
      <c r="B320" s="8"/>
      <c r="C320" s="8"/>
      <c r="D320" s="6"/>
    </row>
    <row r="321" spans="2:4" ht="12.75" customHeight="1" x14ac:dyDescent="0.2">
      <c r="B321" s="8"/>
      <c r="C321" s="8"/>
      <c r="D321" s="6"/>
    </row>
    <row r="322" spans="2:4" ht="12.75" customHeight="1" x14ac:dyDescent="0.2">
      <c r="B322" s="8"/>
      <c r="C322" s="8"/>
      <c r="D322" s="6"/>
    </row>
    <row r="323" spans="2:4" ht="12.75" customHeight="1" x14ac:dyDescent="0.2">
      <c r="B323" s="8"/>
      <c r="C323" s="8"/>
      <c r="D323" s="6"/>
    </row>
    <row r="324" spans="2:4" ht="12.75" customHeight="1" x14ac:dyDescent="0.2">
      <c r="B324" s="6"/>
      <c r="C324" s="8"/>
      <c r="D324" s="163"/>
    </row>
    <row r="325" spans="2:4" ht="12.75" customHeight="1" x14ac:dyDescent="0.2">
      <c r="B325" s="6"/>
      <c r="C325" s="8"/>
      <c r="D325" s="163"/>
    </row>
    <row r="326" spans="2:4" ht="12.75" customHeight="1" x14ac:dyDescent="0.2">
      <c r="B326" s="6"/>
      <c r="C326" s="8"/>
      <c r="D326" s="163"/>
    </row>
    <row r="327" spans="2:4" ht="12.75" customHeight="1" x14ac:dyDescent="0.2">
      <c r="B327" s="6"/>
      <c r="C327" s="8"/>
      <c r="D327" s="163"/>
    </row>
    <row r="328" spans="2:4" ht="12.75" customHeight="1" x14ac:dyDescent="0.2">
      <c r="B328" s="6"/>
      <c r="C328" s="8"/>
      <c r="D328" s="163"/>
    </row>
    <row r="329" spans="2:4" ht="12.75" customHeight="1" x14ac:dyDescent="0.2">
      <c r="B329" s="6"/>
      <c r="C329" s="8"/>
      <c r="D329" s="163"/>
    </row>
    <row r="330" spans="2:4" ht="12.75" customHeight="1" x14ac:dyDescent="0.2">
      <c r="B330" s="6"/>
      <c r="C330" s="8"/>
      <c r="D330" s="163"/>
    </row>
    <row r="331" spans="2:4" ht="12.75" customHeight="1" x14ac:dyDescent="0.2">
      <c r="B331" s="6"/>
      <c r="C331" s="8"/>
      <c r="D331" s="163"/>
    </row>
    <row r="332" spans="2:4" ht="12.75" customHeight="1" x14ac:dyDescent="0.2">
      <c r="B332" s="6"/>
      <c r="C332" s="8"/>
      <c r="D332" s="163"/>
    </row>
    <row r="333" spans="2:4" ht="12.75" customHeight="1" x14ac:dyDescent="0.2">
      <c r="B333" s="6"/>
      <c r="C333" s="8"/>
      <c r="D333" s="163"/>
    </row>
    <row r="334" spans="2:4" ht="12.75" customHeight="1" x14ac:dyDescent="0.2">
      <c r="B334" s="6"/>
      <c r="C334" s="8"/>
      <c r="D334" s="163"/>
    </row>
    <row r="335" spans="2:4" ht="12.75" customHeight="1" x14ac:dyDescent="0.2">
      <c r="B335" s="6"/>
      <c r="C335" s="8"/>
      <c r="D335" s="163"/>
    </row>
    <row r="336" spans="2:4" ht="12.75" customHeight="1" x14ac:dyDescent="0.2">
      <c r="B336" s="6"/>
      <c r="C336" s="8"/>
      <c r="D336" s="163"/>
    </row>
    <row r="337" spans="2:4" ht="12.75" customHeight="1" x14ac:dyDescent="0.2">
      <c r="B337" s="6"/>
      <c r="C337" s="8"/>
      <c r="D337" s="163"/>
    </row>
    <row r="338" spans="2:4" ht="12.75" customHeight="1" x14ac:dyDescent="0.2">
      <c r="B338" s="6"/>
      <c r="C338" s="8"/>
      <c r="D338" s="163"/>
    </row>
    <row r="339" spans="2:4" ht="12.75" customHeight="1" x14ac:dyDescent="0.2">
      <c r="B339" s="6"/>
      <c r="C339" s="8"/>
      <c r="D339" s="163"/>
    </row>
    <row r="340" spans="2:4" ht="12.75" customHeight="1" x14ac:dyDescent="0.2">
      <c r="B340" s="6"/>
      <c r="C340" s="8"/>
      <c r="D340" s="163"/>
    </row>
    <row r="341" spans="2:4" ht="12.75" customHeight="1" x14ac:dyDescent="0.2">
      <c r="B341" s="6"/>
      <c r="C341" s="8"/>
      <c r="D341" s="163"/>
    </row>
    <row r="342" spans="2:4" ht="12.75" customHeight="1" x14ac:dyDescent="0.2">
      <c r="B342" s="6"/>
      <c r="C342" s="8"/>
      <c r="D342" s="163"/>
    </row>
    <row r="343" spans="2:4" ht="12.75" customHeight="1" x14ac:dyDescent="0.2">
      <c r="B343" s="6"/>
      <c r="C343" s="8"/>
      <c r="D343" s="163"/>
    </row>
    <row r="344" spans="2:4" ht="12.75" customHeight="1" x14ac:dyDescent="0.2">
      <c r="B344" s="6"/>
      <c r="C344" s="8"/>
      <c r="D344" s="163"/>
    </row>
    <row r="345" spans="2:4" ht="12.75" customHeight="1" x14ac:dyDescent="0.2">
      <c r="B345" s="6"/>
      <c r="C345" s="8"/>
      <c r="D345" s="163"/>
    </row>
    <row r="346" spans="2:4" ht="12.75" customHeight="1" x14ac:dyDescent="0.2">
      <c r="B346" s="6"/>
      <c r="C346" s="8"/>
      <c r="D346" s="163"/>
    </row>
    <row r="347" spans="2:4" ht="12.75" customHeight="1" x14ac:dyDescent="0.2">
      <c r="B347" s="6"/>
      <c r="C347" s="8"/>
      <c r="D347" s="163"/>
    </row>
    <row r="348" spans="2:4" ht="12.75" customHeight="1" x14ac:dyDescent="0.2">
      <c r="B348" s="6"/>
      <c r="C348" s="8"/>
      <c r="D348" s="163"/>
    </row>
    <row r="349" spans="2:4" ht="12.75" customHeight="1" x14ac:dyDescent="0.2">
      <c r="B349" s="6"/>
      <c r="C349" s="8"/>
      <c r="D349" s="163"/>
    </row>
    <row r="350" spans="2:4" ht="12.75" customHeight="1" x14ac:dyDescent="0.2">
      <c r="B350" s="6"/>
      <c r="C350" s="8"/>
      <c r="D350" s="163"/>
    </row>
    <row r="351" spans="2:4" ht="12.75" customHeight="1" x14ac:dyDescent="0.2">
      <c r="B351" s="6"/>
      <c r="C351" s="8"/>
      <c r="D351" s="163"/>
    </row>
    <row r="352" spans="2:4" ht="12.75" customHeight="1" x14ac:dyDescent="0.2">
      <c r="B352" s="6"/>
      <c r="C352" s="8"/>
      <c r="D352" s="163"/>
    </row>
    <row r="353" spans="2:4" ht="12.75" customHeight="1" x14ac:dyDescent="0.2">
      <c r="B353" s="6"/>
      <c r="C353" s="8"/>
      <c r="D353" s="163"/>
    </row>
    <row r="354" spans="2:4" ht="12.75" customHeight="1" x14ac:dyDescent="0.2">
      <c r="B354" s="6"/>
      <c r="C354" s="8"/>
      <c r="D354" s="163"/>
    </row>
    <row r="355" spans="2:4" ht="12.75" customHeight="1" x14ac:dyDescent="0.2">
      <c r="B355" s="6"/>
      <c r="C355" s="8"/>
      <c r="D355" s="163"/>
    </row>
    <row r="356" spans="2:4" ht="12.75" customHeight="1" x14ac:dyDescent="0.2">
      <c r="B356" s="6"/>
      <c r="C356" s="8"/>
      <c r="D356" s="163"/>
    </row>
    <row r="357" spans="2:4" ht="12.75" customHeight="1" x14ac:dyDescent="0.2">
      <c r="B357" s="6"/>
      <c r="C357" s="8"/>
      <c r="D357" s="163"/>
    </row>
    <row r="358" spans="2:4" ht="12.75" customHeight="1" x14ac:dyDescent="0.2">
      <c r="B358" s="6"/>
      <c r="C358" s="8"/>
      <c r="D358" s="163"/>
    </row>
    <row r="359" spans="2:4" ht="12.75" customHeight="1" x14ac:dyDescent="0.2">
      <c r="B359" s="6"/>
      <c r="C359" s="8"/>
      <c r="D359" s="163"/>
    </row>
    <row r="360" spans="2:4" ht="12.75" customHeight="1" x14ac:dyDescent="0.2">
      <c r="B360" s="6"/>
      <c r="C360" s="8"/>
      <c r="D360" s="163"/>
    </row>
    <row r="361" spans="2:4" ht="12.75" customHeight="1" x14ac:dyDescent="0.2">
      <c r="B361" s="6"/>
      <c r="C361" s="8"/>
      <c r="D361" s="163"/>
    </row>
    <row r="362" spans="2:4" ht="12.75" customHeight="1" x14ac:dyDescent="0.2">
      <c r="B362" s="6"/>
      <c r="C362" s="8"/>
      <c r="D362" s="163"/>
    </row>
    <row r="363" spans="2:4" ht="12.75" customHeight="1" x14ac:dyDescent="0.2">
      <c r="B363" s="6"/>
      <c r="C363" s="8"/>
      <c r="D363" s="163"/>
    </row>
    <row r="364" spans="2:4" ht="12.75" customHeight="1" x14ac:dyDescent="0.2">
      <c r="B364" s="6"/>
      <c r="C364" s="8"/>
      <c r="D364" s="163"/>
    </row>
    <row r="365" spans="2:4" ht="12.75" customHeight="1" x14ac:dyDescent="0.2">
      <c r="B365" s="6"/>
      <c r="C365" s="8"/>
      <c r="D365" s="163"/>
    </row>
    <row r="366" spans="2:4" ht="12.75" customHeight="1" x14ac:dyDescent="0.2">
      <c r="B366" s="6"/>
      <c r="C366" s="8"/>
      <c r="D366" s="163"/>
    </row>
    <row r="367" spans="2:4" ht="12.75" customHeight="1" x14ac:dyDescent="0.2">
      <c r="B367" s="6"/>
      <c r="C367" s="8"/>
      <c r="D367" s="163"/>
    </row>
    <row r="368" spans="2:4" ht="12.75" customHeight="1" x14ac:dyDescent="0.2">
      <c r="B368" s="6"/>
      <c r="C368" s="8"/>
      <c r="D368" s="163"/>
    </row>
    <row r="369" spans="2:4" ht="12.75" customHeight="1" x14ac:dyDescent="0.2">
      <c r="B369" s="6"/>
      <c r="C369" s="8"/>
      <c r="D369" s="163"/>
    </row>
    <row r="370" spans="2:4" ht="12.75" customHeight="1" x14ac:dyDescent="0.2">
      <c r="B370" s="6"/>
      <c r="C370" s="8"/>
      <c r="D370" s="163"/>
    </row>
    <row r="371" spans="2:4" ht="12.75" customHeight="1" x14ac:dyDescent="0.2">
      <c r="B371" s="6"/>
      <c r="C371" s="8"/>
      <c r="D371" s="163"/>
    </row>
    <row r="372" spans="2:4" ht="12.75" customHeight="1" x14ac:dyDescent="0.2">
      <c r="B372" s="6"/>
      <c r="C372" s="8"/>
      <c r="D372" s="163"/>
    </row>
    <row r="373" spans="2:4" ht="12.75" customHeight="1" x14ac:dyDescent="0.2">
      <c r="B373" s="6"/>
      <c r="C373" s="8"/>
      <c r="D373" s="163"/>
    </row>
    <row r="374" spans="2:4" ht="12.75" customHeight="1" x14ac:dyDescent="0.2">
      <c r="B374" s="6"/>
      <c r="C374" s="8"/>
      <c r="D374" s="163"/>
    </row>
    <row r="375" spans="2:4" ht="12.75" customHeight="1" x14ac:dyDescent="0.2">
      <c r="B375" s="6"/>
      <c r="C375" s="8"/>
      <c r="D375" s="163"/>
    </row>
    <row r="376" spans="2:4" ht="12.75" customHeight="1" x14ac:dyDescent="0.2">
      <c r="B376" s="6"/>
      <c r="C376" s="8"/>
      <c r="D376" s="163"/>
    </row>
    <row r="377" spans="2:4" ht="12.75" customHeight="1" x14ac:dyDescent="0.2">
      <c r="B377" s="6"/>
      <c r="C377" s="8"/>
      <c r="D377" s="163"/>
    </row>
    <row r="378" spans="2:4" ht="12.75" customHeight="1" x14ac:dyDescent="0.2">
      <c r="B378" s="6"/>
      <c r="C378" s="8"/>
      <c r="D378" s="163"/>
    </row>
    <row r="379" spans="2:4" ht="12.75" customHeight="1" x14ac:dyDescent="0.2">
      <c r="B379" s="6"/>
      <c r="C379" s="8"/>
      <c r="D379" s="163"/>
    </row>
    <row r="380" spans="2:4" ht="12.75" customHeight="1" x14ac:dyDescent="0.2">
      <c r="B380" s="6"/>
      <c r="C380" s="8"/>
      <c r="D380" s="163"/>
    </row>
    <row r="381" spans="2:4" ht="12.75" customHeight="1" x14ac:dyDescent="0.2">
      <c r="B381" s="6"/>
      <c r="C381" s="8"/>
      <c r="D381" s="163"/>
    </row>
    <row r="382" spans="2:4" ht="12.75" customHeight="1" x14ac:dyDescent="0.2">
      <c r="B382" s="6"/>
      <c r="C382" s="8"/>
      <c r="D382" s="163"/>
    </row>
    <row r="383" spans="2:4" ht="12.75" customHeight="1" x14ac:dyDescent="0.2">
      <c r="B383" s="6"/>
      <c r="C383" s="8"/>
      <c r="D383" s="163"/>
    </row>
    <row r="384" spans="2:4" ht="12.75" customHeight="1" x14ac:dyDescent="0.2">
      <c r="B384" s="6"/>
      <c r="C384" s="8"/>
      <c r="D384" s="163"/>
    </row>
    <row r="385" spans="2:4" ht="12.75" customHeight="1" x14ac:dyDescent="0.2">
      <c r="B385" s="6"/>
      <c r="C385" s="8"/>
      <c r="D385" s="163"/>
    </row>
    <row r="386" spans="2:4" ht="12.75" customHeight="1" x14ac:dyDescent="0.2">
      <c r="B386" s="6"/>
      <c r="C386" s="8"/>
      <c r="D386" s="163"/>
    </row>
    <row r="387" spans="2:4" ht="12.75" customHeight="1" x14ac:dyDescent="0.2">
      <c r="B387" s="6"/>
      <c r="C387" s="8"/>
      <c r="D387" s="163"/>
    </row>
    <row r="388" spans="2:4" ht="12.75" customHeight="1" x14ac:dyDescent="0.2">
      <c r="B388" s="6"/>
      <c r="C388" s="8"/>
      <c r="D388" s="163"/>
    </row>
    <row r="389" spans="2:4" ht="12.75" customHeight="1" x14ac:dyDescent="0.2">
      <c r="B389" s="6"/>
      <c r="C389" s="8"/>
      <c r="D389" s="163"/>
    </row>
    <row r="390" spans="2:4" ht="12.75" customHeight="1" x14ac:dyDescent="0.2">
      <c r="B390" s="6"/>
      <c r="C390" s="8"/>
      <c r="D390" s="163"/>
    </row>
    <row r="391" spans="2:4" ht="12.75" customHeight="1" x14ac:dyDescent="0.2">
      <c r="B391" s="6"/>
      <c r="C391" s="8"/>
      <c r="D391" s="163"/>
    </row>
    <row r="392" spans="2:4" ht="12.75" customHeight="1" x14ac:dyDescent="0.2">
      <c r="B392" s="6"/>
      <c r="C392" s="8"/>
      <c r="D392" s="163"/>
    </row>
    <row r="393" spans="2:4" ht="12.75" customHeight="1" x14ac:dyDescent="0.2">
      <c r="B393" s="6"/>
      <c r="C393" s="8"/>
      <c r="D393" s="163"/>
    </row>
    <row r="394" spans="2:4" ht="12.75" customHeight="1" x14ac:dyDescent="0.2">
      <c r="B394" s="6"/>
      <c r="C394" s="8"/>
      <c r="D394" s="163"/>
    </row>
    <row r="395" spans="2:4" ht="12.75" customHeight="1" x14ac:dyDescent="0.2">
      <c r="B395" s="6"/>
      <c r="C395" s="8"/>
      <c r="D395" s="163"/>
    </row>
    <row r="396" spans="2:4" ht="12.75" customHeight="1" x14ac:dyDescent="0.2">
      <c r="B396" s="6"/>
      <c r="C396" s="8"/>
      <c r="D396" s="163"/>
    </row>
    <row r="397" spans="2:4" ht="12.75" customHeight="1" x14ac:dyDescent="0.2">
      <c r="B397" s="6"/>
      <c r="C397" s="8"/>
      <c r="D397" s="163"/>
    </row>
    <row r="398" spans="2:4" ht="12.75" customHeight="1" x14ac:dyDescent="0.2">
      <c r="B398" s="6"/>
      <c r="C398" s="8"/>
      <c r="D398" s="163"/>
    </row>
    <row r="399" spans="2:4" ht="12.75" customHeight="1" x14ac:dyDescent="0.2">
      <c r="B399" s="6"/>
      <c r="C399" s="8"/>
      <c r="D399" s="163"/>
    </row>
    <row r="400" spans="2:4" ht="12.75" customHeight="1" x14ac:dyDescent="0.2">
      <c r="B400" s="6"/>
      <c r="C400" s="8"/>
      <c r="D400" s="163"/>
    </row>
    <row r="401" spans="2:4" ht="12.75" customHeight="1" x14ac:dyDescent="0.2">
      <c r="B401" s="6"/>
      <c r="C401" s="8"/>
      <c r="D401" s="163"/>
    </row>
    <row r="402" spans="2:4" ht="12.75" customHeight="1" x14ac:dyDescent="0.2">
      <c r="B402" s="6"/>
      <c r="C402" s="8"/>
      <c r="D402" s="163"/>
    </row>
    <row r="403" spans="2:4" ht="12.75" customHeight="1" x14ac:dyDescent="0.2">
      <c r="B403" s="6"/>
      <c r="C403" s="8"/>
      <c r="D403" s="163"/>
    </row>
    <row r="404" spans="2:4" ht="12.75" customHeight="1" x14ac:dyDescent="0.2">
      <c r="B404" s="6"/>
      <c r="C404" s="8"/>
      <c r="D404" s="163"/>
    </row>
    <row r="405" spans="2:4" ht="12.75" customHeight="1" x14ac:dyDescent="0.2">
      <c r="B405" s="6"/>
      <c r="C405" s="8"/>
      <c r="D405" s="163"/>
    </row>
    <row r="406" spans="2:4" ht="12.75" customHeight="1" x14ac:dyDescent="0.2">
      <c r="B406" s="6"/>
      <c r="C406" s="8"/>
      <c r="D406" s="163"/>
    </row>
    <row r="407" spans="2:4" ht="12.75" customHeight="1" x14ac:dyDescent="0.2">
      <c r="B407" s="6"/>
      <c r="C407" s="8"/>
      <c r="D407" s="163"/>
    </row>
    <row r="408" spans="2:4" ht="12.75" customHeight="1" x14ac:dyDescent="0.2">
      <c r="B408" s="6"/>
      <c r="C408" s="8"/>
      <c r="D408" s="163"/>
    </row>
    <row r="409" spans="2:4" ht="12.75" customHeight="1" x14ac:dyDescent="0.2">
      <c r="B409" s="6"/>
      <c r="C409" s="8"/>
      <c r="D409" s="163"/>
    </row>
    <row r="410" spans="2:4" ht="12.75" customHeight="1" x14ac:dyDescent="0.2">
      <c r="B410" s="6"/>
    </row>
    <row r="411" spans="2:4" ht="12.75" customHeight="1" x14ac:dyDescent="0.2">
      <c r="B411" s="6"/>
    </row>
    <row r="412" spans="2:4" ht="12.75" customHeight="1" x14ac:dyDescent="0.2">
      <c r="B412" s="6"/>
    </row>
    <row r="413" spans="2:4" ht="12.75" customHeight="1" x14ac:dyDescent="0.2">
      <c r="B413" s="6"/>
    </row>
    <row r="414" spans="2:4" ht="12.75" customHeight="1" x14ac:dyDescent="0.2">
      <c r="B414" s="6"/>
    </row>
    <row r="415" spans="2:4" ht="12.75" customHeight="1" x14ac:dyDescent="0.2">
      <c r="B415" s="6"/>
    </row>
    <row r="416" spans="2:4" ht="12.75" customHeight="1" x14ac:dyDescent="0.2">
      <c r="B416" s="6"/>
    </row>
    <row r="417" spans="2:2" ht="12.75" customHeight="1" x14ac:dyDescent="0.2">
      <c r="B417" s="6"/>
    </row>
    <row r="418" spans="2:2" ht="12.75" customHeight="1" x14ac:dyDescent="0.2">
      <c r="B418" s="6"/>
    </row>
    <row r="419" spans="2:2" ht="12.75" customHeight="1" x14ac:dyDescent="0.2">
      <c r="B419" s="6"/>
    </row>
    <row r="420" spans="2:2" ht="12.75" customHeight="1" x14ac:dyDescent="0.2">
      <c r="B420" s="6"/>
    </row>
    <row r="421" spans="2:2" ht="12.75" customHeight="1" x14ac:dyDescent="0.2">
      <c r="B421" s="6"/>
    </row>
  </sheetData>
  <sheetProtection sheet="1" objects="1" scenarios="1"/>
  <phoneticPr fontId="0" type="noConversion"/>
  <pageMargins left="0.75" right="0.75" top="1" bottom="1" header="0" footer="0"/>
  <pageSetup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7" r:id="rId4">
          <objectPr defaultSize="0" autoPict="0" r:id="rId5">
            <anchor moveWithCells="1">
              <from>
                <xdr:col>8</xdr:col>
                <xdr:colOff>0</xdr:colOff>
                <xdr:row>0</xdr:row>
                <xdr:rowOff>95250</xdr:rowOff>
              </from>
              <to>
                <xdr:col>15</xdr:col>
                <xdr:colOff>133350</xdr:colOff>
                <xdr:row>3</xdr:row>
                <xdr:rowOff>76200</xdr:rowOff>
              </to>
            </anchor>
          </objectPr>
        </oleObject>
      </mc:Choice>
      <mc:Fallback>
        <oleObject progId="Equation.3" shapeId="103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1"/>
  <sheetViews>
    <sheetView zoomScale="85" zoomScaleNormal="85" workbookViewId="0">
      <selection activeCell="W26" sqref="W26"/>
    </sheetView>
  </sheetViews>
  <sheetFormatPr baseColWidth="10" defaultColWidth="11.42578125" defaultRowHeight="12.75" customHeight="1" x14ac:dyDescent="0.2"/>
  <sheetData>
    <row r="1" spans="1:18" ht="12.75" customHeight="1" x14ac:dyDescent="0.2">
      <c r="A1" s="9" t="s">
        <v>2</v>
      </c>
      <c r="B1" s="169">
        <v>10</v>
      </c>
      <c r="C1" s="3" t="s">
        <v>8</v>
      </c>
      <c r="D1" s="9" t="s">
        <v>4</v>
      </c>
      <c r="E1" s="12">
        <f>B1/2</f>
        <v>5</v>
      </c>
      <c r="F1" s="3" t="s">
        <v>8</v>
      </c>
      <c r="P1" s="24"/>
      <c r="Q1" s="24"/>
      <c r="R1" s="27"/>
    </row>
    <row r="2" spans="1:18" ht="12.75" customHeight="1" x14ac:dyDescent="0.2">
      <c r="A2" s="9" t="s">
        <v>3</v>
      </c>
      <c r="B2" s="169">
        <v>1E-3</v>
      </c>
      <c r="C2" s="3" t="s">
        <v>8</v>
      </c>
      <c r="D2" s="9" t="s">
        <v>5</v>
      </c>
      <c r="E2" s="12">
        <f>B2/2</f>
        <v>5.0000000000000001E-4</v>
      </c>
      <c r="F2" s="3" t="s">
        <v>8</v>
      </c>
      <c r="G2" s="9" t="s">
        <v>0</v>
      </c>
      <c r="H2" s="15">
        <f>$B$3/(2*PI()*E1)</f>
        <v>1.5915494309189535</v>
      </c>
      <c r="I2" s="11" t="s">
        <v>18</v>
      </c>
      <c r="J2" s="11"/>
      <c r="K2" s="11"/>
      <c r="P2" s="28"/>
      <c r="Q2" s="30"/>
      <c r="R2" s="29"/>
    </row>
    <row r="3" spans="1:18" ht="12.75" customHeight="1" x14ac:dyDescent="0.2">
      <c r="A3" s="10" t="s">
        <v>9</v>
      </c>
      <c r="B3" s="170">
        <v>50</v>
      </c>
      <c r="C3" s="168" t="s">
        <v>125</v>
      </c>
      <c r="D3" s="9" t="s">
        <v>21</v>
      </c>
      <c r="E3" s="12">
        <f>E1+E2</f>
        <v>5.0004999999999997</v>
      </c>
      <c r="F3" s="3" t="s">
        <v>8</v>
      </c>
      <c r="G3" s="9" t="s">
        <v>6</v>
      </c>
      <c r="H3" s="15">
        <f>$B$3/(2*PI()*E2)</f>
        <v>15915.494309189533</v>
      </c>
      <c r="I3" s="11" t="s">
        <v>18</v>
      </c>
      <c r="J3" s="11"/>
      <c r="K3" s="11"/>
      <c r="P3" s="28"/>
      <c r="Q3" s="30"/>
      <c r="R3" s="29"/>
    </row>
    <row r="4" spans="1:18" ht="12.75" customHeight="1" x14ac:dyDescent="0.2">
      <c r="B4" s="9" t="s">
        <v>13</v>
      </c>
      <c r="C4" s="12">
        <f>B1+B2</f>
        <v>10.000999999999999</v>
      </c>
      <c r="D4" s="15">
        <f>H2*(1-E1/(F18-E2))</f>
        <v>1.273265007489037</v>
      </c>
      <c r="E4" s="11" t="s">
        <v>18</v>
      </c>
      <c r="G4" s="9" t="s">
        <v>12</v>
      </c>
      <c r="H4" s="15">
        <f>H2+H3</f>
        <v>15917.085858620452</v>
      </c>
      <c r="I4" s="11" t="s">
        <v>18</v>
      </c>
      <c r="J4" s="11"/>
      <c r="K4" s="11"/>
      <c r="P4" s="28"/>
      <c r="Q4" s="30"/>
      <c r="R4" s="29"/>
    </row>
    <row r="5" spans="1:18" ht="12.75" customHeight="1" x14ac:dyDescent="0.2">
      <c r="C5" s="16" t="s">
        <v>24</v>
      </c>
      <c r="D5" s="15">
        <f>H3*(1-E2/(F18-E1))</f>
        <v>15915.096471561506</v>
      </c>
      <c r="E5" s="11" t="s">
        <v>18</v>
      </c>
      <c r="G5" s="4"/>
      <c r="H5" s="19"/>
      <c r="I5" s="3"/>
      <c r="J5" s="3"/>
      <c r="K5" s="3"/>
      <c r="P5" s="28"/>
      <c r="Q5" s="30"/>
      <c r="R5" s="29"/>
    </row>
    <row r="6" spans="1:18" ht="12.75" customHeight="1" x14ac:dyDescent="0.2">
      <c r="C6" s="16" t="s">
        <v>25</v>
      </c>
      <c r="D6" s="15">
        <f>D4+D5</f>
        <v>15916.369736568995</v>
      </c>
      <c r="E6" s="11" t="s">
        <v>18</v>
      </c>
      <c r="P6" s="28"/>
      <c r="Q6" s="30"/>
      <c r="R6" s="29"/>
    </row>
    <row r="7" spans="1:18" ht="12.75" customHeight="1" x14ac:dyDescent="0.2">
      <c r="B7" s="3"/>
      <c r="C7" s="16" t="s">
        <v>17</v>
      </c>
      <c r="D7" s="15"/>
      <c r="E7" s="11"/>
      <c r="P7" s="28"/>
      <c r="Q7" s="30"/>
      <c r="R7" s="29"/>
    </row>
    <row r="8" spans="1:18" ht="12.75" customHeight="1" x14ac:dyDescent="0.2">
      <c r="B8" s="3"/>
      <c r="C8" s="16"/>
      <c r="D8" s="15"/>
      <c r="E8" s="11"/>
      <c r="P8" s="28"/>
      <c r="Q8" s="30"/>
      <c r="R8" s="29"/>
    </row>
    <row r="9" spans="1:18" ht="12.75" customHeight="1" x14ac:dyDescent="0.2">
      <c r="B9" s="3"/>
      <c r="C9" s="16"/>
      <c r="D9" s="15"/>
      <c r="E9" s="11"/>
      <c r="P9" s="28"/>
      <c r="Q9" s="30"/>
      <c r="R9" s="29"/>
    </row>
    <row r="10" spans="1:18" ht="12.75" customHeight="1" x14ac:dyDescent="0.2">
      <c r="B10" s="3"/>
      <c r="C10" s="16"/>
      <c r="D10" s="15"/>
      <c r="P10" s="28"/>
      <c r="Q10" s="30"/>
      <c r="R10" s="29"/>
    </row>
    <row r="11" spans="1:18" ht="12.75" customHeight="1" x14ac:dyDescent="0.2">
      <c r="B11" s="3"/>
      <c r="C11" s="16"/>
      <c r="D11" s="15"/>
      <c r="E11" s="11"/>
      <c r="P11" s="28"/>
      <c r="Q11" s="30"/>
      <c r="R11" s="29"/>
    </row>
    <row r="12" spans="1:18" ht="12.75" customHeight="1" x14ac:dyDescent="0.2">
      <c r="B12" s="3"/>
      <c r="C12" s="16"/>
      <c r="D12" s="15"/>
      <c r="E12" s="11"/>
      <c r="P12" s="28"/>
      <c r="Q12" s="30"/>
      <c r="R12" s="29"/>
    </row>
    <row r="13" spans="1:18" ht="12.75" customHeight="1" thickBot="1" x14ac:dyDescent="0.25">
      <c r="B13" s="3"/>
      <c r="C13" s="16"/>
      <c r="D13" s="15"/>
      <c r="P13" s="31"/>
    </row>
    <row r="14" spans="1:18" ht="12.75" customHeight="1" x14ac:dyDescent="0.2">
      <c r="B14" s="3"/>
      <c r="C14" s="16"/>
      <c r="D14" s="15"/>
      <c r="E14" s="44" t="s">
        <v>30</v>
      </c>
      <c r="F14" s="49">
        <f>F18*G15</f>
        <v>13.406186248124888</v>
      </c>
      <c r="G14" s="40" t="s">
        <v>8</v>
      </c>
      <c r="H14" s="49">
        <f>H18*I15</f>
        <v>30.606963270124997</v>
      </c>
      <c r="I14" s="40" t="s">
        <v>8</v>
      </c>
      <c r="J14" s="49">
        <f>J18*K15</f>
        <v>61.99612694212162</v>
      </c>
      <c r="K14" s="40" t="s">
        <v>8</v>
      </c>
      <c r="L14" s="49">
        <f>L18*M15</f>
        <v>123.99090910555552</v>
      </c>
      <c r="M14" s="40" t="s">
        <v>8</v>
      </c>
      <c r="N14" s="174" t="s">
        <v>29</v>
      </c>
    </row>
    <row r="15" spans="1:18" ht="12.75" customHeight="1" x14ac:dyDescent="0.2">
      <c r="E15" s="45" t="s">
        <v>31</v>
      </c>
      <c r="F15" s="41"/>
      <c r="G15" s="42">
        <f>(1/2)*(1-2*$E$1/(F$18-$E$1))*((1+4*(F$18^2-$E$1*F$18)/(F$18-2*$E$1)^2)^0.5-1)</f>
        <v>0.53619383054194136</v>
      </c>
      <c r="H15" s="41"/>
      <c r="I15" s="42">
        <f>(1/2)*(1-2*$E$1/(H$18-$E$1))*((1+4*(H$18^2-$E$1*H$18)/(H$18-2*$E$1)^2)^0.5-1)</f>
        <v>0.61207805759674028</v>
      </c>
      <c r="J15" s="41"/>
      <c r="K15" s="42">
        <f>(1/2)*(1-2*$E$1/(J$18-$E$1))*((1+4*(J$18^2-$E$1*J$18)/(J$18-2*$E$1)^2)^0.5-1)</f>
        <v>0.61989927949326695</v>
      </c>
      <c r="L15" s="41"/>
      <c r="M15" s="42">
        <f>(1/2)*(1-2*$E$1/(L$18-$E$1))*((1+4*(L$18^2-$E$1*L$18)/(L$18-2*$E$1)^2)^0.5-1)</f>
        <v>0.61989255627215045</v>
      </c>
      <c r="N15" s="175"/>
    </row>
    <row r="16" spans="1:18" ht="12.75" customHeight="1" x14ac:dyDescent="0.2">
      <c r="B16" s="3"/>
      <c r="C16" s="3"/>
      <c r="D16" s="3"/>
      <c r="E16" s="46"/>
      <c r="F16" s="41"/>
      <c r="G16" s="43">
        <f>G$15*F$18</f>
        <v>13.406186248124888</v>
      </c>
      <c r="H16" s="41"/>
      <c r="I16" s="43">
        <f>I$15*H$18</f>
        <v>30.606963270124997</v>
      </c>
      <c r="J16" s="41"/>
      <c r="K16" s="43">
        <f>K$15*J$18</f>
        <v>61.99612694212162</v>
      </c>
      <c r="L16" s="41"/>
      <c r="M16" s="43">
        <f>M$15*L$18</f>
        <v>123.99090910555552</v>
      </c>
      <c r="N16" s="175"/>
    </row>
    <row r="17" spans="2:21" ht="12.75" customHeight="1" x14ac:dyDescent="0.2">
      <c r="B17" s="3"/>
      <c r="C17" s="3"/>
      <c r="D17" s="3"/>
      <c r="E17" s="47" t="s">
        <v>14</v>
      </c>
      <c r="F17" s="50">
        <v>2.5</v>
      </c>
      <c r="G17" s="25"/>
      <c r="H17" s="50">
        <v>5</v>
      </c>
      <c r="I17" s="25"/>
      <c r="J17" s="50">
        <v>10</v>
      </c>
      <c r="K17" s="25"/>
      <c r="L17" s="50">
        <v>20</v>
      </c>
      <c r="M17" s="25"/>
      <c r="N17" s="175"/>
    </row>
    <row r="18" spans="2:21" ht="12.75" customHeight="1" x14ac:dyDescent="0.2">
      <c r="B18" s="3"/>
      <c r="C18" s="3"/>
      <c r="D18" s="3"/>
      <c r="E18" s="47" t="s">
        <v>1</v>
      </c>
      <c r="F18" s="51">
        <f>F17*($B$1+$B$2)</f>
        <v>25.002499999999998</v>
      </c>
      <c r="G18" s="26"/>
      <c r="H18" s="51">
        <f>H17*($B$1+$B$2)</f>
        <v>50.004999999999995</v>
      </c>
      <c r="I18" s="26"/>
      <c r="J18" s="51">
        <f>J17*($B$1+$B$2)</f>
        <v>100.00999999999999</v>
      </c>
      <c r="K18" s="26"/>
      <c r="L18" s="51">
        <f>L17*($B$1+$B$2)</f>
        <v>200.01999999999998</v>
      </c>
      <c r="M18" s="26"/>
      <c r="N18" s="175"/>
    </row>
    <row r="19" spans="2:21" ht="12.75" customHeight="1" thickBot="1" x14ac:dyDescent="0.25">
      <c r="B19" s="13" t="s">
        <v>11</v>
      </c>
      <c r="C19" s="14" t="s">
        <v>26</v>
      </c>
      <c r="D19" s="14" t="s">
        <v>22</v>
      </c>
      <c r="E19" s="48" t="s">
        <v>27</v>
      </c>
      <c r="F19" s="52" t="s">
        <v>28</v>
      </c>
      <c r="G19" s="23"/>
      <c r="H19" s="52" t="s">
        <v>28</v>
      </c>
      <c r="I19" s="23"/>
      <c r="J19" s="52" t="s">
        <v>28</v>
      </c>
      <c r="K19" s="23"/>
      <c r="L19" s="52" t="s">
        <v>28</v>
      </c>
      <c r="M19" s="23"/>
      <c r="N19" s="176"/>
    </row>
    <row r="20" spans="2:21" ht="12.75" customHeight="1" x14ac:dyDescent="0.2">
      <c r="B20" s="4">
        <v>0</v>
      </c>
      <c r="C20" s="12">
        <f t="shared" ref="C20:C51" si="0">(B20/100)*$L$17</f>
        <v>0</v>
      </c>
      <c r="D20" s="12">
        <f t="shared" ref="D20:D51" si="1">IF(E20&lt;=$E$1,$E$1,IF(E20&gt;($L$18-$E$2),($L$18-$E$2),E20))</f>
        <v>5</v>
      </c>
      <c r="E20" s="32">
        <f t="shared" ref="E20:E51" si="2">(B20/100)*$L$18</f>
        <v>0</v>
      </c>
      <c r="F20" s="36">
        <f t="shared" ref="F20:F51" si="3">IF($E20&gt;=(F$18-$E$2),1000,($H$2*((1-$E$1/(F$18-$E$1))-($E$1/$D20-$E$1/(F$18-$D20)))))</f>
        <v>0</v>
      </c>
      <c r="G20" s="33">
        <f t="shared" ref="G20:G51" si="4">IF($E20&lt;G$16,-1000,1000)</f>
        <v>-1000</v>
      </c>
      <c r="H20" s="36">
        <f t="shared" ref="H20:H51" si="5">IF($E20&gt;=(H$18-$E$2),1000,($H$2*((1-$E$1/(H$18-$E$1))-($E$1/$D20-$E$1/(H$18-$D20)))))</f>
        <v>0</v>
      </c>
      <c r="I20" s="33">
        <f t="shared" ref="I20:I51" si="6">IF($E20&lt;I$16,-1000,1000)</f>
        <v>-1000</v>
      </c>
      <c r="J20" s="36">
        <f t="shared" ref="J20:J83" si="7">IF($E20&gt;=(J$18-$E$2),1000,($H$2*((1-$E$1/(J$18-$E$1))-($E$1/$D20-$E$1/(J$18-$D20)))))</f>
        <v>0</v>
      </c>
      <c r="K20" s="33">
        <f t="shared" ref="K20:K83" si="8">IF($E20&lt;K$16,-1000,1000)</f>
        <v>-1000</v>
      </c>
      <c r="L20" s="36">
        <f t="shared" ref="L20:L51" si="9">$H$2*((1-$E$1/(L$18-$E$1))-($E$1/$D20-$E$1/(L$18-$D20)))</f>
        <v>0</v>
      </c>
      <c r="M20" s="33">
        <f t="shared" ref="M20:M51" si="10">IF($E20&lt;M$16,-1000,1000)</f>
        <v>-1000</v>
      </c>
      <c r="N20" s="38">
        <f>$H$2</f>
        <v>1.5915494309189535</v>
      </c>
    </row>
    <row r="21" spans="2:21" ht="12.75" customHeight="1" x14ac:dyDescent="0.2">
      <c r="B21" s="4">
        <f>(1+B20)</f>
        <v>1</v>
      </c>
      <c r="C21" s="12">
        <f t="shared" si="0"/>
        <v>0.2</v>
      </c>
      <c r="D21" s="12">
        <f t="shared" si="1"/>
        <v>5</v>
      </c>
      <c r="E21" s="32">
        <f t="shared" si="2"/>
        <v>2.0002</v>
      </c>
      <c r="F21" s="36">
        <f t="shared" si="3"/>
        <v>0</v>
      </c>
      <c r="G21" s="33">
        <f t="shared" si="4"/>
        <v>-1000</v>
      </c>
      <c r="H21" s="36">
        <f t="shared" si="5"/>
        <v>0</v>
      </c>
      <c r="I21" s="33">
        <f t="shared" si="6"/>
        <v>-1000</v>
      </c>
      <c r="J21" s="36">
        <f t="shared" si="7"/>
        <v>0</v>
      </c>
      <c r="K21" s="33">
        <f t="shared" si="8"/>
        <v>-1000</v>
      </c>
      <c r="L21" s="36">
        <f t="shared" si="9"/>
        <v>0</v>
      </c>
      <c r="M21" s="33">
        <f t="shared" si="10"/>
        <v>-1000</v>
      </c>
      <c r="N21" s="38">
        <f t="shared" ref="N21:N84" si="11">$H$2</f>
        <v>1.5915494309189535</v>
      </c>
    </row>
    <row r="22" spans="2:21" ht="12.75" customHeight="1" x14ac:dyDescent="0.2">
      <c r="B22" s="4">
        <f t="shared" ref="B22:B72" si="12">(1+B21)</f>
        <v>2</v>
      </c>
      <c r="C22" s="12">
        <f t="shared" si="0"/>
        <v>0.4</v>
      </c>
      <c r="D22" s="12">
        <f t="shared" si="1"/>
        <v>5</v>
      </c>
      <c r="E22" s="32">
        <f t="shared" si="2"/>
        <v>4.0004</v>
      </c>
      <c r="F22" s="36">
        <f t="shared" si="3"/>
        <v>0</v>
      </c>
      <c r="G22" s="33">
        <f t="shared" si="4"/>
        <v>-1000</v>
      </c>
      <c r="H22" s="36">
        <f t="shared" si="5"/>
        <v>0</v>
      </c>
      <c r="I22" s="33">
        <f t="shared" si="6"/>
        <v>-1000</v>
      </c>
      <c r="J22" s="36">
        <f t="shared" si="7"/>
        <v>0</v>
      </c>
      <c r="K22" s="33">
        <f t="shared" si="8"/>
        <v>-1000</v>
      </c>
      <c r="L22" s="36">
        <f t="shared" si="9"/>
        <v>0</v>
      </c>
      <c r="M22" s="33">
        <f t="shared" si="10"/>
        <v>-1000</v>
      </c>
      <c r="N22" s="38">
        <f t="shared" si="11"/>
        <v>1.5915494309189535</v>
      </c>
    </row>
    <row r="23" spans="2:21" ht="12.75" customHeight="1" x14ac:dyDescent="0.2">
      <c r="B23" s="4">
        <f t="shared" si="12"/>
        <v>3</v>
      </c>
      <c r="C23" s="12">
        <f t="shared" si="0"/>
        <v>0.6</v>
      </c>
      <c r="D23" s="12">
        <f t="shared" si="1"/>
        <v>6.0005999999999995</v>
      </c>
      <c r="E23" s="32">
        <f t="shared" si="2"/>
        <v>6.0005999999999995</v>
      </c>
      <c r="F23" s="36">
        <f t="shared" si="3"/>
        <v>0.28634014523627355</v>
      </c>
      <c r="G23" s="33">
        <f t="shared" si="4"/>
        <v>-1000</v>
      </c>
      <c r="H23" s="36">
        <f t="shared" si="5"/>
        <v>0.26941148115850577</v>
      </c>
      <c r="I23" s="33">
        <f t="shared" si="6"/>
        <v>-1000</v>
      </c>
      <c r="J23" s="36">
        <f t="shared" si="7"/>
        <v>0.26628233112378574</v>
      </c>
      <c r="K23" s="33">
        <f t="shared" si="8"/>
        <v>-1000</v>
      </c>
      <c r="L23" s="36">
        <f t="shared" si="9"/>
        <v>0.26560129339058952</v>
      </c>
      <c r="M23" s="33">
        <f t="shared" si="10"/>
        <v>-1000</v>
      </c>
      <c r="N23" s="38">
        <f t="shared" si="11"/>
        <v>1.5915494309189535</v>
      </c>
    </row>
    <row r="24" spans="2:21" ht="12.75" customHeight="1" x14ac:dyDescent="0.2">
      <c r="B24" s="4">
        <f t="shared" si="12"/>
        <v>4</v>
      </c>
      <c r="C24" s="12">
        <f t="shared" si="0"/>
        <v>0.8</v>
      </c>
      <c r="D24" s="12">
        <f t="shared" si="1"/>
        <v>8.0007999999999999</v>
      </c>
      <c r="E24" s="32">
        <f t="shared" si="2"/>
        <v>8.0007999999999999</v>
      </c>
      <c r="F24" s="36">
        <f t="shared" si="3"/>
        <v>0.66714883866448749</v>
      </c>
      <c r="G24" s="33">
        <f t="shared" si="4"/>
        <v>-1000</v>
      </c>
      <c r="H24" s="36">
        <f t="shared" si="5"/>
        <v>0.60956254463061466</v>
      </c>
      <c r="I24" s="33">
        <f t="shared" si="6"/>
        <v>-1000</v>
      </c>
      <c r="J24" s="36">
        <f t="shared" si="7"/>
        <v>0.59966215830621239</v>
      </c>
      <c r="K24" s="33">
        <f t="shared" si="8"/>
        <v>-1000</v>
      </c>
      <c r="L24" s="36">
        <f t="shared" si="9"/>
        <v>0.59756817934375406</v>
      </c>
      <c r="M24" s="33">
        <f t="shared" si="10"/>
        <v>-1000</v>
      </c>
      <c r="N24" s="38">
        <f t="shared" si="11"/>
        <v>1.5915494309189535</v>
      </c>
      <c r="S24" s="22"/>
      <c r="T24" s="20"/>
      <c r="U24" s="21"/>
    </row>
    <row r="25" spans="2:21" ht="12.75" customHeight="1" x14ac:dyDescent="0.2">
      <c r="B25" s="4">
        <f t="shared" si="12"/>
        <v>5</v>
      </c>
      <c r="C25" s="12">
        <f t="shared" si="0"/>
        <v>1</v>
      </c>
      <c r="D25" s="12">
        <f t="shared" si="1"/>
        <v>10.000999999999999</v>
      </c>
      <c r="E25" s="32">
        <f t="shared" si="2"/>
        <v>10.000999999999999</v>
      </c>
      <c r="F25" s="36">
        <f t="shared" si="3"/>
        <v>0.92848008757775768</v>
      </c>
      <c r="G25" s="33">
        <f t="shared" si="4"/>
        <v>-1000</v>
      </c>
      <c r="H25" s="36">
        <f t="shared" si="5"/>
        <v>0.81795889237808372</v>
      </c>
      <c r="I25" s="33">
        <f t="shared" si="6"/>
        <v>-1000</v>
      </c>
      <c r="J25" s="36">
        <f t="shared" si="7"/>
        <v>0.80050791374399055</v>
      </c>
      <c r="K25" s="33">
        <f t="shared" si="8"/>
        <v>-1000</v>
      </c>
      <c r="L25" s="36">
        <f t="shared" si="9"/>
        <v>0.79692820220384797</v>
      </c>
      <c r="M25" s="33">
        <f t="shared" si="10"/>
        <v>-1000</v>
      </c>
      <c r="N25" s="38">
        <f t="shared" si="11"/>
        <v>1.5915494309189535</v>
      </c>
      <c r="S25" s="22"/>
      <c r="T25" s="20"/>
      <c r="U25" s="21"/>
    </row>
    <row r="26" spans="2:21" ht="12.75" customHeight="1" x14ac:dyDescent="0.2">
      <c r="B26" s="4">
        <f t="shared" si="12"/>
        <v>6</v>
      </c>
      <c r="C26" s="12">
        <f t="shared" si="0"/>
        <v>1.2</v>
      </c>
      <c r="D26" s="12">
        <f t="shared" si="1"/>
        <v>12.001199999999999</v>
      </c>
      <c r="E26" s="32">
        <f t="shared" si="2"/>
        <v>12.001199999999999</v>
      </c>
      <c r="F26" s="36">
        <f t="shared" si="3"/>
        <v>1.1427057037936876</v>
      </c>
      <c r="G26" s="33">
        <f t="shared" si="4"/>
        <v>-1000</v>
      </c>
      <c r="H26" s="36">
        <f t="shared" si="5"/>
        <v>0.96104442300852322</v>
      </c>
      <c r="I26" s="33">
        <f t="shared" si="6"/>
        <v>-1000</v>
      </c>
      <c r="J26" s="36">
        <f t="shared" si="7"/>
        <v>0.93513310257809934</v>
      </c>
      <c r="K26" s="33">
        <f t="shared" si="8"/>
        <v>-1000</v>
      </c>
      <c r="L26" s="36">
        <f t="shared" si="9"/>
        <v>0.92998957786017755</v>
      </c>
      <c r="M26" s="33">
        <f t="shared" si="10"/>
        <v>-1000</v>
      </c>
      <c r="N26" s="38">
        <f t="shared" si="11"/>
        <v>1.5915494309189535</v>
      </c>
      <c r="S26" s="22"/>
      <c r="T26" s="20"/>
      <c r="U26" s="21"/>
    </row>
    <row r="27" spans="2:21" ht="12.75" customHeight="1" x14ac:dyDescent="0.2">
      <c r="B27" s="4">
        <f t="shared" si="12"/>
        <v>7</v>
      </c>
      <c r="C27" s="12">
        <f t="shared" si="0"/>
        <v>1.4000000000000001</v>
      </c>
      <c r="D27" s="12">
        <f t="shared" si="1"/>
        <v>14.0014</v>
      </c>
      <c r="E27" s="32">
        <f t="shared" si="2"/>
        <v>14.0014</v>
      </c>
      <c r="F27" s="36">
        <f t="shared" si="3"/>
        <v>1.3487173508040591</v>
      </c>
      <c r="G27" s="33">
        <f t="shared" si="4"/>
        <v>1000</v>
      </c>
      <c r="H27" s="36">
        <f t="shared" si="5"/>
        <v>1.0674030055909636</v>
      </c>
      <c r="I27" s="33">
        <f t="shared" si="6"/>
        <v>-1000</v>
      </c>
      <c r="J27" s="36">
        <f t="shared" si="7"/>
        <v>1.0319615036312431</v>
      </c>
      <c r="K27" s="33">
        <f t="shared" si="8"/>
        <v>-1000</v>
      </c>
      <c r="L27" s="36">
        <f t="shared" si="9"/>
        <v>1.0251702895037464</v>
      </c>
      <c r="M27" s="33">
        <f t="shared" si="10"/>
        <v>-1000</v>
      </c>
      <c r="N27" s="38">
        <f t="shared" si="11"/>
        <v>1.5915494309189535</v>
      </c>
      <c r="S27" s="22"/>
      <c r="T27" s="20"/>
      <c r="U27" s="21"/>
    </row>
    <row r="28" spans="2:21" ht="12.75" customHeight="1" x14ac:dyDescent="0.2">
      <c r="B28" s="4">
        <f t="shared" si="12"/>
        <v>8</v>
      </c>
      <c r="C28" s="12">
        <f t="shared" si="0"/>
        <v>1.6</v>
      </c>
      <c r="D28" s="12">
        <f t="shared" si="1"/>
        <v>16.0016</v>
      </c>
      <c r="E28" s="32">
        <f t="shared" si="2"/>
        <v>16.0016</v>
      </c>
      <c r="F28" s="36">
        <f t="shared" si="3"/>
        <v>1.5805080543937031</v>
      </c>
      <c r="G28" s="33">
        <f t="shared" si="4"/>
        <v>1000</v>
      </c>
      <c r="H28" s="36">
        <f t="shared" si="5"/>
        <v>1.1514487697226301</v>
      </c>
      <c r="I28" s="33">
        <f t="shared" si="6"/>
        <v>-1000</v>
      </c>
      <c r="J28" s="36">
        <f t="shared" si="7"/>
        <v>1.1052086343141538</v>
      </c>
      <c r="K28" s="33">
        <f t="shared" si="8"/>
        <v>-1000</v>
      </c>
      <c r="L28" s="36">
        <f t="shared" si="9"/>
        <v>1.0966794914513909</v>
      </c>
      <c r="M28" s="33">
        <f t="shared" si="10"/>
        <v>-1000</v>
      </c>
      <c r="N28" s="38">
        <f t="shared" si="11"/>
        <v>1.5915494309189535</v>
      </c>
      <c r="S28" s="22"/>
      <c r="T28" s="20"/>
      <c r="U28" s="21"/>
    </row>
    <row r="29" spans="2:21" ht="12.75" customHeight="1" x14ac:dyDescent="0.2">
      <c r="B29" s="4">
        <f t="shared" si="12"/>
        <v>9</v>
      </c>
      <c r="C29" s="12">
        <f t="shared" si="0"/>
        <v>1.7999999999999998</v>
      </c>
      <c r="D29" s="12">
        <f t="shared" si="1"/>
        <v>18.001799999999999</v>
      </c>
      <c r="E29" s="32">
        <f t="shared" si="2"/>
        <v>18.001799999999999</v>
      </c>
      <c r="F29" s="36">
        <f t="shared" si="3"/>
        <v>1.8883662953842826</v>
      </c>
      <c r="G29" s="33">
        <f t="shared" si="4"/>
        <v>1000</v>
      </c>
      <c r="H29" s="36">
        <f t="shared" si="5"/>
        <v>1.2213321260862535</v>
      </c>
      <c r="I29" s="33">
        <f t="shared" si="6"/>
        <v>-1000</v>
      </c>
      <c r="J29" s="36">
        <f t="shared" si="7"/>
        <v>1.1627756224668637</v>
      </c>
      <c r="K29" s="33">
        <f t="shared" si="8"/>
        <v>-1000</v>
      </c>
      <c r="L29" s="36">
        <f t="shared" si="9"/>
        <v>1.1524113109120815</v>
      </c>
      <c r="M29" s="33">
        <f t="shared" si="10"/>
        <v>-1000</v>
      </c>
      <c r="N29" s="38">
        <f t="shared" si="11"/>
        <v>1.5915494309189535</v>
      </c>
    </row>
    <row r="30" spans="2:21" ht="12.75" customHeight="1" x14ac:dyDescent="0.2">
      <c r="B30" s="4">
        <f t="shared" si="12"/>
        <v>10</v>
      </c>
      <c r="C30" s="12">
        <f t="shared" si="0"/>
        <v>2</v>
      </c>
      <c r="D30" s="12">
        <f t="shared" si="1"/>
        <v>20.001999999999999</v>
      </c>
      <c r="E30" s="32">
        <f t="shared" si="2"/>
        <v>20.001999999999999</v>
      </c>
      <c r="F30" s="36">
        <f t="shared" si="3"/>
        <v>2.3872545218100423</v>
      </c>
      <c r="G30" s="33">
        <f t="shared" si="4"/>
        <v>1000</v>
      </c>
      <c r="H30" s="36">
        <f t="shared" si="5"/>
        <v>1.2821143941792652</v>
      </c>
      <c r="I30" s="33">
        <f t="shared" si="6"/>
        <v>-1000</v>
      </c>
      <c r="J30" s="36">
        <f t="shared" si="7"/>
        <v>1.2094068081878884</v>
      </c>
      <c r="K30" s="33">
        <f t="shared" si="8"/>
        <v>-1000</v>
      </c>
      <c r="L30" s="36">
        <f t="shared" si="9"/>
        <v>1.1971023691702798</v>
      </c>
      <c r="M30" s="33">
        <f t="shared" si="10"/>
        <v>-1000</v>
      </c>
      <c r="N30" s="38">
        <f t="shared" si="11"/>
        <v>1.5915494309189535</v>
      </c>
    </row>
    <row r="31" spans="2:21" ht="12.75" customHeight="1" x14ac:dyDescent="0.2">
      <c r="B31" s="4">
        <f t="shared" si="12"/>
        <v>11</v>
      </c>
      <c r="C31" s="12">
        <f t="shared" si="0"/>
        <v>2.2000000000000002</v>
      </c>
      <c r="D31" s="12">
        <f t="shared" si="1"/>
        <v>22.002199999999998</v>
      </c>
      <c r="E31" s="32">
        <f t="shared" si="2"/>
        <v>22.002199999999998</v>
      </c>
      <c r="F31" s="36">
        <f t="shared" si="3"/>
        <v>3.484349344249198</v>
      </c>
      <c r="G31" s="33">
        <f t="shared" si="4"/>
        <v>1000</v>
      </c>
      <c r="H31" s="36">
        <f t="shared" si="5"/>
        <v>1.3372274778810753</v>
      </c>
      <c r="I31" s="33">
        <f t="shared" si="6"/>
        <v>-1000</v>
      </c>
      <c r="J31" s="36">
        <f t="shared" si="7"/>
        <v>1.2481250743221528</v>
      </c>
      <c r="K31" s="33">
        <f t="shared" si="8"/>
        <v>-1000</v>
      </c>
      <c r="L31" s="36">
        <f t="shared" si="9"/>
        <v>1.2337670189550514</v>
      </c>
      <c r="M31" s="33">
        <f t="shared" si="10"/>
        <v>-1000</v>
      </c>
      <c r="N31" s="38">
        <f t="shared" si="11"/>
        <v>1.5915494309189535</v>
      </c>
    </row>
    <row r="32" spans="2:21" ht="12.75" customHeight="1" x14ac:dyDescent="0.2">
      <c r="B32" s="4">
        <f t="shared" si="12"/>
        <v>12</v>
      </c>
      <c r="C32" s="12">
        <f t="shared" si="0"/>
        <v>2.4</v>
      </c>
      <c r="D32" s="12">
        <f t="shared" si="1"/>
        <v>24.002399999999998</v>
      </c>
      <c r="E32" s="32">
        <f t="shared" si="2"/>
        <v>24.002399999999998</v>
      </c>
      <c r="F32" s="36">
        <f t="shared" si="3"/>
        <v>8.8191236181978425</v>
      </c>
      <c r="G32" s="33">
        <f t="shared" si="4"/>
        <v>1000</v>
      </c>
      <c r="H32" s="36">
        <f t="shared" si="5"/>
        <v>1.3892272022872303</v>
      </c>
      <c r="I32" s="33">
        <f t="shared" si="6"/>
        <v>-1000</v>
      </c>
      <c r="J32" s="36">
        <f t="shared" si="7"/>
        <v>1.280949573503108</v>
      </c>
      <c r="K32" s="33">
        <f t="shared" si="8"/>
        <v>-1000</v>
      </c>
      <c r="L32" s="36">
        <f t="shared" si="9"/>
        <v>1.2644149635873343</v>
      </c>
      <c r="M32" s="33">
        <f t="shared" si="10"/>
        <v>-1000</v>
      </c>
      <c r="N32" s="38">
        <f t="shared" si="11"/>
        <v>1.5915494309189535</v>
      </c>
    </row>
    <row r="33" spans="2:14" ht="12.75" customHeight="1" x14ac:dyDescent="0.2">
      <c r="B33" s="4">
        <f t="shared" si="12"/>
        <v>13</v>
      </c>
      <c r="C33" s="12">
        <f t="shared" si="0"/>
        <v>2.6</v>
      </c>
      <c r="D33" s="12">
        <f t="shared" si="1"/>
        <v>26.002599999999997</v>
      </c>
      <c r="E33" s="32">
        <f t="shared" si="2"/>
        <v>26.002599999999997</v>
      </c>
      <c r="F33" s="36">
        <f t="shared" si="3"/>
        <v>1000</v>
      </c>
      <c r="G33" s="33">
        <f t="shared" si="4"/>
        <v>1000</v>
      </c>
      <c r="H33" s="36">
        <f t="shared" si="5"/>
        <v>1.4402333013862609</v>
      </c>
      <c r="I33" s="33">
        <f t="shared" si="6"/>
        <v>-1000</v>
      </c>
      <c r="J33" s="36">
        <f t="shared" si="7"/>
        <v>1.3092822643966664</v>
      </c>
      <c r="K33" s="33">
        <f t="shared" si="8"/>
        <v>-1000</v>
      </c>
      <c r="L33" s="36">
        <f t="shared" si="9"/>
        <v>1.2904376677514953</v>
      </c>
      <c r="M33" s="33">
        <f t="shared" si="10"/>
        <v>-1000</v>
      </c>
      <c r="N33" s="38">
        <f t="shared" si="11"/>
        <v>1.5915494309189535</v>
      </c>
    </row>
    <row r="34" spans="2:14" ht="12.75" customHeight="1" x14ac:dyDescent="0.2">
      <c r="B34" s="4">
        <f t="shared" si="12"/>
        <v>14</v>
      </c>
      <c r="C34" s="12">
        <f t="shared" si="0"/>
        <v>2.8000000000000003</v>
      </c>
      <c r="D34" s="12">
        <f t="shared" si="1"/>
        <v>28.002800000000001</v>
      </c>
      <c r="E34" s="32">
        <f t="shared" si="2"/>
        <v>28.002800000000001</v>
      </c>
      <c r="F34" s="36">
        <f t="shared" si="3"/>
        <v>1000</v>
      </c>
      <c r="G34" s="33">
        <f t="shared" si="4"/>
        <v>1000</v>
      </c>
      <c r="H34" s="36">
        <f t="shared" si="5"/>
        <v>1.4922330257924159</v>
      </c>
      <c r="I34" s="33">
        <f t="shared" si="6"/>
        <v>-1000</v>
      </c>
      <c r="J34" s="36">
        <f t="shared" si="7"/>
        <v>1.3341288647943284</v>
      </c>
      <c r="K34" s="33">
        <f t="shared" si="8"/>
        <v>-1000</v>
      </c>
      <c r="L34" s="36">
        <f t="shared" si="9"/>
        <v>1.3128291641139063</v>
      </c>
      <c r="M34" s="33">
        <f t="shared" si="10"/>
        <v>-1000</v>
      </c>
      <c r="N34" s="38">
        <f t="shared" si="11"/>
        <v>1.5915494309189535</v>
      </c>
    </row>
    <row r="35" spans="2:14" ht="12.75" customHeight="1" x14ac:dyDescent="0.2">
      <c r="B35" s="4">
        <f t="shared" si="12"/>
        <v>15</v>
      </c>
      <c r="C35" s="12">
        <f t="shared" si="0"/>
        <v>3</v>
      </c>
      <c r="D35" s="12">
        <f t="shared" si="1"/>
        <v>30.002999999999997</v>
      </c>
      <c r="E35" s="32">
        <f t="shared" si="2"/>
        <v>30.002999999999997</v>
      </c>
      <c r="F35" s="36">
        <f t="shared" si="3"/>
        <v>1000</v>
      </c>
      <c r="G35" s="33">
        <f t="shared" si="4"/>
        <v>1000</v>
      </c>
      <c r="H35" s="36">
        <f t="shared" si="5"/>
        <v>1.547346109494226</v>
      </c>
      <c r="I35" s="33">
        <f t="shared" si="6"/>
        <v>-1000</v>
      </c>
      <c r="J35" s="36">
        <f t="shared" si="7"/>
        <v>1.3562315077372418</v>
      </c>
      <c r="K35" s="33">
        <f t="shared" si="8"/>
        <v>-1000</v>
      </c>
      <c r="L35" s="36">
        <f t="shared" si="9"/>
        <v>1.3323185377622206</v>
      </c>
      <c r="M35" s="33">
        <f t="shared" si="10"/>
        <v>-1000</v>
      </c>
      <c r="N35" s="38">
        <f t="shared" si="11"/>
        <v>1.5915494309189535</v>
      </c>
    </row>
    <row r="36" spans="2:14" ht="12.75" customHeight="1" x14ac:dyDescent="0.2">
      <c r="B36" s="4">
        <f t="shared" si="12"/>
        <v>16</v>
      </c>
      <c r="C36" s="12">
        <f t="shared" si="0"/>
        <v>3.2</v>
      </c>
      <c r="D36" s="12">
        <f t="shared" si="1"/>
        <v>32.0032</v>
      </c>
      <c r="E36" s="32">
        <f t="shared" si="2"/>
        <v>32.0032</v>
      </c>
      <c r="F36" s="36">
        <f t="shared" si="3"/>
        <v>1000</v>
      </c>
      <c r="G36" s="33">
        <f t="shared" si="4"/>
        <v>1000</v>
      </c>
      <c r="H36" s="36">
        <f t="shared" si="5"/>
        <v>1.6081283775872381</v>
      </c>
      <c r="I36" s="33">
        <f t="shared" si="6"/>
        <v>1000</v>
      </c>
      <c r="J36" s="36">
        <f t="shared" si="7"/>
        <v>1.3761517468601616</v>
      </c>
      <c r="K36" s="33">
        <f t="shared" si="8"/>
        <v>-1000</v>
      </c>
      <c r="L36" s="36">
        <f t="shared" si="9"/>
        <v>1.3494527294553618</v>
      </c>
      <c r="M36" s="33">
        <f t="shared" si="10"/>
        <v>-1000</v>
      </c>
      <c r="N36" s="38">
        <f t="shared" si="11"/>
        <v>1.5915494309189535</v>
      </c>
    </row>
    <row r="37" spans="2:14" ht="12.75" customHeight="1" x14ac:dyDescent="0.2">
      <c r="B37" s="4">
        <f t="shared" si="12"/>
        <v>17</v>
      </c>
      <c r="C37" s="12">
        <f t="shared" si="0"/>
        <v>3.4000000000000004</v>
      </c>
      <c r="D37" s="12">
        <f t="shared" si="1"/>
        <v>34.003399999999999</v>
      </c>
      <c r="E37" s="32">
        <f t="shared" si="2"/>
        <v>34.003399999999999</v>
      </c>
      <c r="F37" s="36">
        <f t="shared" si="3"/>
        <v>1000</v>
      </c>
      <c r="G37" s="33">
        <f t="shared" si="4"/>
        <v>1000</v>
      </c>
      <c r="H37" s="36">
        <f t="shared" si="5"/>
        <v>1.6780117339508613</v>
      </c>
      <c r="I37" s="33">
        <f t="shared" si="6"/>
        <v>1000</v>
      </c>
      <c r="J37" s="36">
        <f t="shared" si="7"/>
        <v>1.3943243744134928</v>
      </c>
      <c r="K37" s="33">
        <f t="shared" si="8"/>
        <v>-1000</v>
      </c>
      <c r="L37" s="36">
        <f t="shared" si="9"/>
        <v>1.3646501146822585</v>
      </c>
      <c r="M37" s="33">
        <f t="shared" si="10"/>
        <v>-1000</v>
      </c>
      <c r="N37" s="38">
        <f t="shared" si="11"/>
        <v>1.5915494309189535</v>
      </c>
    </row>
    <row r="38" spans="2:14" ht="12.75" customHeight="1" x14ac:dyDescent="0.2">
      <c r="B38" s="4">
        <f t="shared" si="12"/>
        <v>18</v>
      </c>
      <c r="C38" s="12">
        <f t="shared" si="0"/>
        <v>3.5999999999999996</v>
      </c>
      <c r="D38" s="12">
        <f t="shared" si="1"/>
        <v>36.003599999999999</v>
      </c>
      <c r="E38" s="32">
        <f t="shared" si="2"/>
        <v>36.003599999999999</v>
      </c>
      <c r="F38" s="36">
        <f t="shared" si="3"/>
        <v>1000</v>
      </c>
      <c r="G38" s="33">
        <f t="shared" si="4"/>
        <v>1000</v>
      </c>
      <c r="H38" s="36">
        <f t="shared" si="5"/>
        <v>1.7620574980825277</v>
      </c>
      <c r="I38" s="33">
        <f t="shared" si="6"/>
        <v>1000</v>
      </c>
      <c r="J38" s="36">
        <f t="shared" si="7"/>
        <v>1.4110934250419731</v>
      </c>
      <c r="K38" s="33">
        <f t="shared" si="8"/>
        <v>-1000</v>
      </c>
      <c r="L38" s="36">
        <f t="shared" si="9"/>
        <v>1.3782362235317167</v>
      </c>
      <c r="M38" s="33">
        <f t="shared" si="10"/>
        <v>-1000</v>
      </c>
      <c r="N38" s="38">
        <f t="shared" si="11"/>
        <v>1.5915494309189535</v>
      </c>
    </row>
    <row r="39" spans="2:14" ht="12.75" customHeight="1" x14ac:dyDescent="0.2">
      <c r="B39" s="4">
        <f t="shared" si="12"/>
        <v>19</v>
      </c>
      <c r="C39" s="12">
        <f t="shared" si="0"/>
        <v>3.8</v>
      </c>
      <c r="D39" s="12">
        <f t="shared" si="1"/>
        <v>38.003799999999998</v>
      </c>
      <c r="E39" s="32">
        <f t="shared" si="2"/>
        <v>38.003799999999998</v>
      </c>
      <c r="F39" s="36">
        <f t="shared" si="3"/>
        <v>1000</v>
      </c>
      <c r="G39" s="33">
        <f t="shared" si="4"/>
        <v>1000</v>
      </c>
      <c r="H39" s="36">
        <f t="shared" si="5"/>
        <v>1.8684160806649679</v>
      </c>
      <c r="I39" s="33">
        <f t="shared" si="6"/>
        <v>1000</v>
      </c>
      <c r="J39" s="36">
        <f t="shared" si="7"/>
        <v>1.4267369552233433</v>
      </c>
      <c r="K39" s="33">
        <f t="shared" si="8"/>
        <v>-1000</v>
      </c>
      <c r="L39" s="36">
        <f t="shared" si="9"/>
        <v>1.3904681811153001</v>
      </c>
      <c r="M39" s="33">
        <f t="shared" si="10"/>
        <v>-1000</v>
      </c>
      <c r="N39" s="38">
        <f t="shared" si="11"/>
        <v>1.5915494309189535</v>
      </c>
    </row>
    <row r="40" spans="2:14" ht="12.75" customHeight="1" x14ac:dyDescent="0.2">
      <c r="B40" s="4">
        <f t="shared" si="12"/>
        <v>20</v>
      </c>
      <c r="C40" s="12">
        <f t="shared" si="0"/>
        <v>4</v>
      </c>
      <c r="D40" s="12">
        <f t="shared" si="1"/>
        <v>40.003999999999998</v>
      </c>
      <c r="E40" s="32">
        <f t="shared" si="2"/>
        <v>40.003999999999998</v>
      </c>
      <c r="F40" s="36">
        <f t="shared" si="3"/>
        <v>1000</v>
      </c>
      <c r="G40" s="33">
        <f t="shared" si="4"/>
        <v>1000</v>
      </c>
      <c r="H40" s="36">
        <f t="shared" si="5"/>
        <v>2.0115016112954076</v>
      </c>
      <c r="I40" s="33">
        <f t="shared" si="6"/>
        <v>1000</v>
      </c>
      <c r="J40" s="36">
        <f t="shared" si="7"/>
        <v>1.4414845590884791</v>
      </c>
      <c r="K40" s="33">
        <f t="shared" si="8"/>
        <v>-1000</v>
      </c>
      <c r="L40" s="36">
        <f t="shared" si="9"/>
        <v>1.4015518163922289</v>
      </c>
      <c r="M40" s="33">
        <f t="shared" si="10"/>
        <v>-1000</v>
      </c>
      <c r="N40" s="38">
        <f t="shared" si="11"/>
        <v>1.5915494309189535</v>
      </c>
    </row>
    <row r="41" spans="2:14" ht="12.75" customHeight="1" x14ac:dyDescent="0.2">
      <c r="B41" s="4">
        <f t="shared" si="12"/>
        <v>21</v>
      </c>
      <c r="C41" s="12">
        <f t="shared" si="0"/>
        <v>4.2</v>
      </c>
      <c r="D41" s="12">
        <f t="shared" si="1"/>
        <v>42.004199999999997</v>
      </c>
      <c r="E41" s="32">
        <f t="shared" si="2"/>
        <v>42.004199999999997</v>
      </c>
      <c r="F41" s="36">
        <f t="shared" si="3"/>
        <v>1000</v>
      </c>
      <c r="G41" s="33">
        <f t="shared" si="4"/>
        <v>1000</v>
      </c>
      <c r="H41" s="36">
        <f t="shared" si="5"/>
        <v>2.2198979590428767</v>
      </c>
      <c r="I41" s="33">
        <f t="shared" si="6"/>
        <v>1000</v>
      </c>
      <c r="J41" s="36">
        <f t="shared" si="7"/>
        <v>1.4555300809586063</v>
      </c>
      <c r="K41" s="33">
        <f t="shared" si="8"/>
        <v>-1000</v>
      </c>
      <c r="L41" s="36">
        <f t="shared" si="9"/>
        <v>1.411653883306915</v>
      </c>
      <c r="M41" s="33">
        <f t="shared" si="10"/>
        <v>-1000</v>
      </c>
      <c r="N41" s="38">
        <f t="shared" si="11"/>
        <v>1.5915494309189535</v>
      </c>
    </row>
    <row r="42" spans="2:14" ht="12.75" customHeight="1" x14ac:dyDescent="0.2">
      <c r="B42" s="4">
        <f t="shared" si="12"/>
        <v>22</v>
      </c>
      <c r="C42" s="12">
        <f t="shared" si="0"/>
        <v>4.4000000000000004</v>
      </c>
      <c r="D42" s="12">
        <f t="shared" si="1"/>
        <v>44.004399999999997</v>
      </c>
      <c r="E42" s="32">
        <f t="shared" si="2"/>
        <v>44.004399999999997</v>
      </c>
      <c r="F42" s="36">
        <f t="shared" si="3"/>
        <v>1000</v>
      </c>
      <c r="G42" s="33">
        <f t="shared" si="4"/>
        <v>1000</v>
      </c>
      <c r="H42" s="36">
        <f t="shared" si="5"/>
        <v>2.5600490225149857</v>
      </c>
      <c r="I42" s="33">
        <f t="shared" si="6"/>
        <v>1000</v>
      </c>
      <c r="J42" s="36">
        <f t="shared" si="7"/>
        <v>1.469041100939384</v>
      </c>
      <c r="K42" s="33">
        <f t="shared" si="8"/>
        <v>-1000</v>
      </c>
      <c r="L42" s="36">
        <f t="shared" si="9"/>
        <v>1.420910949459361</v>
      </c>
      <c r="M42" s="33">
        <f t="shared" si="10"/>
        <v>-1000</v>
      </c>
      <c r="N42" s="38">
        <f t="shared" si="11"/>
        <v>1.5915494309189535</v>
      </c>
    </row>
    <row r="43" spans="2:14" ht="12.75" customHeight="1" x14ac:dyDescent="0.2">
      <c r="B43" s="4">
        <f t="shared" si="12"/>
        <v>23</v>
      </c>
      <c r="C43" s="12">
        <f t="shared" si="0"/>
        <v>4.6000000000000005</v>
      </c>
      <c r="D43" s="12">
        <f t="shared" si="1"/>
        <v>46.004599999999996</v>
      </c>
      <c r="E43" s="32">
        <f t="shared" si="2"/>
        <v>46.004599999999996</v>
      </c>
      <c r="F43" s="36">
        <f t="shared" si="3"/>
        <v>1000</v>
      </c>
      <c r="G43" s="33">
        <f t="shared" si="4"/>
        <v>1000</v>
      </c>
      <c r="H43" s="36">
        <f t="shared" si="5"/>
        <v>3.2309909110587598</v>
      </c>
      <c r="I43" s="33">
        <f t="shared" si="6"/>
        <v>1000</v>
      </c>
      <c r="J43" s="36">
        <f t="shared" si="7"/>
        <v>1.4821662352297835</v>
      </c>
      <c r="K43" s="33">
        <f t="shared" si="8"/>
        <v>-1000</v>
      </c>
      <c r="L43" s="36">
        <f t="shared" si="9"/>
        <v>1.4294359665871494</v>
      </c>
      <c r="M43" s="33">
        <f t="shared" si="10"/>
        <v>-1000</v>
      </c>
      <c r="N43" s="38">
        <f t="shared" si="11"/>
        <v>1.5915494309189535</v>
      </c>
    </row>
    <row r="44" spans="2:14" ht="12.75" customHeight="1" x14ac:dyDescent="0.2">
      <c r="B44" s="4">
        <f t="shared" si="12"/>
        <v>24</v>
      </c>
      <c r="C44" s="12">
        <f t="shared" si="0"/>
        <v>4.8</v>
      </c>
      <c r="D44" s="12">
        <f t="shared" si="1"/>
        <v>48.004799999999996</v>
      </c>
      <c r="E44" s="32">
        <f t="shared" si="2"/>
        <v>48.004799999999996</v>
      </c>
      <c r="F44" s="36">
        <f t="shared" si="3"/>
        <v>1000</v>
      </c>
      <c r="G44" s="33">
        <f t="shared" si="4"/>
        <v>1000</v>
      </c>
      <c r="H44" s="36">
        <f t="shared" si="5"/>
        <v>5.227436159489308</v>
      </c>
      <c r="I44" s="33">
        <f t="shared" si="6"/>
        <v>1000</v>
      </c>
      <c r="J44" s="36">
        <f t="shared" si="7"/>
        <v>1.4950409631424615</v>
      </c>
      <c r="K44" s="33">
        <f t="shared" si="8"/>
        <v>-1000</v>
      </c>
      <c r="L44" s="36">
        <f t="shared" si="9"/>
        <v>1.4373231990498387</v>
      </c>
      <c r="M44" s="33">
        <f t="shared" si="10"/>
        <v>-1000</v>
      </c>
      <c r="N44" s="38">
        <f t="shared" si="11"/>
        <v>1.5915494309189535</v>
      </c>
    </row>
    <row r="45" spans="2:14" ht="12.75" customHeight="1" x14ac:dyDescent="0.2">
      <c r="B45" s="4">
        <f t="shared" si="12"/>
        <v>25</v>
      </c>
      <c r="C45" s="12">
        <f t="shared" si="0"/>
        <v>5</v>
      </c>
      <c r="D45" s="12">
        <f t="shared" si="1"/>
        <v>50.004999999999995</v>
      </c>
      <c r="E45" s="32">
        <f t="shared" si="2"/>
        <v>50.004999999999995</v>
      </c>
      <c r="F45" s="36">
        <f t="shared" si="3"/>
        <v>1000</v>
      </c>
      <c r="G45" s="33">
        <f t="shared" si="4"/>
        <v>1000</v>
      </c>
      <c r="H45" s="36">
        <f t="shared" si="5"/>
        <v>1000</v>
      </c>
      <c r="I45" s="33">
        <f t="shared" si="6"/>
        <v>1000</v>
      </c>
      <c r="J45" s="36">
        <f t="shared" si="7"/>
        <v>1.5077924879172193</v>
      </c>
      <c r="K45" s="33">
        <f t="shared" si="8"/>
        <v>-1000</v>
      </c>
      <c r="L45" s="36">
        <f t="shared" si="9"/>
        <v>1.44465197013091</v>
      </c>
      <c r="M45" s="33">
        <f t="shared" si="10"/>
        <v>-1000</v>
      </c>
      <c r="N45" s="38">
        <f t="shared" si="11"/>
        <v>1.5915494309189535</v>
      </c>
    </row>
    <row r="46" spans="2:14" ht="12.75" customHeight="1" x14ac:dyDescent="0.2">
      <c r="B46" s="4">
        <f t="shared" si="12"/>
        <v>26</v>
      </c>
      <c r="C46" s="12">
        <f t="shared" si="0"/>
        <v>5.2</v>
      </c>
      <c r="D46" s="12">
        <f t="shared" si="1"/>
        <v>52.005199999999995</v>
      </c>
      <c r="E46" s="32">
        <f t="shared" si="2"/>
        <v>52.005199999999995</v>
      </c>
      <c r="F46" s="36">
        <f t="shared" si="3"/>
        <v>1000</v>
      </c>
      <c r="G46" s="33">
        <f t="shared" si="4"/>
        <v>1000</v>
      </c>
      <c r="H46" s="36">
        <f t="shared" si="5"/>
        <v>1000</v>
      </c>
      <c r="I46" s="33">
        <f t="shared" si="6"/>
        <v>1000</v>
      </c>
      <c r="J46" s="36">
        <f t="shared" si="7"/>
        <v>1.5205440126919771</v>
      </c>
      <c r="K46" s="33">
        <f t="shared" si="8"/>
        <v>-1000</v>
      </c>
      <c r="L46" s="36">
        <f t="shared" si="9"/>
        <v>1.451489544496618</v>
      </c>
      <c r="M46" s="33">
        <f t="shared" si="10"/>
        <v>-1000</v>
      </c>
      <c r="N46" s="38">
        <f t="shared" si="11"/>
        <v>1.5915494309189535</v>
      </c>
    </row>
    <row r="47" spans="2:14" ht="12.75" customHeight="1" x14ac:dyDescent="0.2">
      <c r="B47" s="4">
        <f t="shared" si="12"/>
        <v>27</v>
      </c>
      <c r="C47" s="12">
        <f t="shared" si="0"/>
        <v>5.4</v>
      </c>
      <c r="D47" s="12">
        <f t="shared" si="1"/>
        <v>54.005400000000002</v>
      </c>
      <c r="E47" s="32">
        <f t="shared" si="2"/>
        <v>54.005400000000002</v>
      </c>
      <c r="F47" s="36">
        <f t="shared" si="3"/>
        <v>1000</v>
      </c>
      <c r="G47" s="33">
        <f t="shared" si="4"/>
        <v>1000</v>
      </c>
      <c r="H47" s="36">
        <f t="shared" si="5"/>
        <v>1000</v>
      </c>
      <c r="I47" s="33">
        <f t="shared" si="6"/>
        <v>1000</v>
      </c>
      <c r="J47" s="36">
        <f t="shared" si="7"/>
        <v>1.5334187406046551</v>
      </c>
      <c r="K47" s="33">
        <f t="shared" si="8"/>
        <v>-1000</v>
      </c>
      <c r="L47" s="36">
        <f t="shared" si="9"/>
        <v>1.4578933708346098</v>
      </c>
      <c r="M47" s="33">
        <f t="shared" si="10"/>
        <v>-1000</v>
      </c>
      <c r="N47" s="38">
        <f t="shared" si="11"/>
        <v>1.5915494309189535</v>
      </c>
    </row>
    <row r="48" spans="2:14" ht="12.75" customHeight="1" x14ac:dyDescent="0.2">
      <c r="B48" s="4">
        <f t="shared" si="12"/>
        <v>28</v>
      </c>
      <c r="C48" s="12">
        <f t="shared" si="0"/>
        <v>5.6000000000000005</v>
      </c>
      <c r="D48" s="12">
        <f t="shared" si="1"/>
        <v>56.005600000000001</v>
      </c>
      <c r="E48" s="32">
        <f t="shared" si="2"/>
        <v>56.005600000000001</v>
      </c>
      <c r="F48" s="36">
        <f t="shared" si="3"/>
        <v>1000</v>
      </c>
      <c r="G48" s="33">
        <f t="shared" si="4"/>
        <v>1000</v>
      </c>
      <c r="H48" s="36">
        <f t="shared" si="5"/>
        <v>1000</v>
      </c>
      <c r="I48" s="33">
        <f t="shared" si="6"/>
        <v>1000</v>
      </c>
      <c r="J48" s="36">
        <f t="shared" si="7"/>
        <v>1.5465438748950544</v>
      </c>
      <c r="K48" s="33">
        <f t="shared" si="8"/>
        <v>-1000</v>
      </c>
      <c r="L48" s="36">
        <f t="shared" si="9"/>
        <v>1.4639128446954488</v>
      </c>
      <c r="M48" s="33">
        <f t="shared" si="10"/>
        <v>-1000</v>
      </c>
      <c r="N48" s="38">
        <f t="shared" si="11"/>
        <v>1.5915494309189535</v>
      </c>
    </row>
    <row r="49" spans="2:14" ht="12.75" customHeight="1" x14ac:dyDescent="0.2">
      <c r="B49" s="4">
        <f t="shared" si="12"/>
        <v>29</v>
      </c>
      <c r="C49" s="12">
        <f t="shared" si="0"/>
        <v>5.8</v>
      </c>
      <c r="D49" s="12">
        <f t="shared" si="1"/>
        <v>58.005799999999994</v>
      </c>
      <c r="E49" s="32">
        <f t="shared" si="2"/>
        <v>58.005799999999994</v>
      </c>
      <c r="F49" s="36">
        <f t="shared" si="3"/>
        <v>1000</v>
      </c>
      <c r="G49" s="33">
        <f t="shared" si="4"/>
        <v>1000</v>
      </c>
      <c r="H49" s="36">
        <f t="shared" si="5"/>
        <v>1000</v>
      </c>
      <c r="I49" s="33">
        <f t="shared" si="6"/>
        <v>1000</v>
      </c>
      <c r="J49" s="36">
        <f t="shared" si="7"/>
        <v>1.5600548948758322</v>
      </c>
      <c r="K49" s="33">
        <f t="shared" si="8"/>
        <v>-1000</v>
      </c>
      <c r="L49" s="36">
        <f t="shared" si="9"/>
        <v>1.4695907074232735</v>
      </c>
      <c r="M49" s="33">
        <f t="shared" si="10"/>
        <v>-1000</v>
      </c>
      <c r="N49" s="38">
        <f t="shared" si="11"/>
        <v>1.5915494309189535</v>
      </c>
    </row>
    <row r="50" spans="2:14" ht="12.75" customHeight="1" x14ac:dyDescent="0.2">
      <c r="B50" s="4">
        <f t="shared" si="12"/>
        <v>30</v>
      </c>
      <c r="C50" s="12">
        <f t="shared" si="0"/>
        <v>6</v>
      </c>
      <c r="D50" s="12">
        <f t="shared" si="1"/>
        <v>60.005999999999993</v>
      </c>
      <c r="E50" s="32">
        <f t="shared" si="2"/>
        <v>60.005999999999993</v>
      </c>
      <c r="F50" s="36">
        <f t="shared" si="3"/>
        <v>1000</v>
      </c>
      <c r="G50" s="33">
        <f t="shared" si="4"/>
        <v>1000</v>
      </c>
      <c r="H50" s="36">
        <f t="shared" si="5"/>
        <v>1000</v>
      </c>
      <c r="I50" s="33">
        <f t="shared" si="6"/>
        <v>1000</v>
      </c>
      <c r="J50" s="36">
        <f t="shared" si="7"/>
        <v>1.5741004167459596</v>
      </c>
      <c r="K50" s="33">
        <f t="shared" si="8"/>
        <v>-1000</v>
      </c>
      <c r="L50" s="36">
        <f t="shared" si="9"/>
        <v>1.4749641661669055</v>
      </c>
      <c r="M50" s="33">
        <f t="shared" si="10"/>
        <v>-1000</v>
      </c>
      <c r="N50" s="38">
        <f t="shared" si="11"/>
        <v>1.5915494309189535</v>
      </c>
    </row>
    <row r="51" spans="2:14" ht="12.75" customHeight="1" x14ac:dyDescent="0.2">
      <c r="B51" s="4">
        <f t="shared" si="12"/>
        <v>31</v>
      </c>
      <c r="C51" s="12">
        <f t="shared" si="0"/>
        <v>6.2</v>
      </c>
      <c r="D51" s="12">
        <f t="shared" si="1"/>
        <v>62.006199999999993</v>
      </c>
      <c r="E51" s="32">
        <f t="shared" si="2"/>
        <v>62.006199999999993</v>
      </c>
      <c r="F51" s="36">
        <f t="shared" si="3"/>
        <v>1000</v>
      </c>
      <c r="G51" s="33">
        <f t="shared" si="4"/>
        <v>1000</v>
      </c>
      <c r="H51" s="36">
        <f t="shared" si="5"/>
        <v>1000</v>
      </c>
      <c r="I51" s="33">
        <f t="shared" si="6"/>
        <v>1000</v>
      </c>
      <c r="J51" s="36">
        <f t="shared" si="7"/>
        <v>1.5888480206110953</v>
      </c>
      <c r="K51" s="33">
        <f t="shared" si="8"/>
        <v>1000</v>
      </c>
      <c r="L51" s="36">
        <f t="shared" si="9"/>
        <v>1.4800657980383214</v>
      </c>
      <c r="M51" s="33">
        <f t="shared" si="10"/>
        <v>-1000</v>
      </c>
      <c r="N51" s="38">
        <f t="shared" si="11"/>
        <v>1.5915494309189535</v>
      </c>
    </row>
    <row r="52" spans="2:14" ht="12.75" customHeight="1" x14ac:dyDescent="0.2">
      <c r="B52" s="4">
        <f t="shared" si="12"/>
        <v>32</v>
      </c>
      <c r="C52" s="12">
        <f t="shared" ref="C52:C83" si="13">(B52/100)*$L$17</f>
        <v>6.4</v>
      </c>
      <c r="D52" s="12">
        <f t="shared" ref="D52:D83" si="14">IF(E52&lt;=$E$1,$E$1,IF(E52&gt;($L$18-$E$2),($L$18-$E$2),E52))</f>
        <v>64.006399999999999</v>
      </c>
      <c r="E52" s="32">
        <f t="shared" ref="E52:E83" si="15">(B52/100)*$L$18</f>
        <v>64.006399999999999</v>
      </c>
      <c r="F52" s="36">
        <f t="shared" ref="F52:F83" si="16">IF($E52&gt;=(F$18-$E$2),1000,($H$2*((1-$E$1/(F$18-$E$1))-($E$1/$D52-$E$1/(F$18-$D52)))))</f>
        <v>1000</v>
      </c>
      <c r="G52" s="33">
        <f t="shared" ref="G52:G83" si="17">IF($E52&lt;G$16,-1000,1000)</f>
        <v>1000</v>
      </c>
      <c r="H52" s="36">
        <f t="shared" ref="H52:H83" si="18">IF($E52&gt;=(H$18-$E$2),1000,($H$2*((1-$E$1/(H$18-$E$1))-($E$1/$D52-$E$1/(H$18-$D52)))))</f>
        <v>1000</v>
      </c>
      <c r="I52" s="33">
        <f t="shared" ref="I52:I83" si="19">IF($E52&lt;I$16,-1000,1000)</f>
        <v>1000</v>
      </c>
      <c r="J52" s="36">
        <f t="shared" si="7"/>
        <v>1.6044915507924653</v>
      </c>
      <c r="K52" s="33">
        <f t="shared" si="8"/>
        <v>1000</v>
      </c>
      <c r="L52" s="36">
        <f t="shared" ref="L52:L83" si="20">$H$2*((1-$E$1/(L$18-$E$1))-($E$1/$D52-$E$1/(L$18-$D52)))</f>
        <v>1.4849242857283655</v>
      </c>
      <c r="M52" s="33">
        <f t="shared" ref="M52:M83" si="21">IF($E52&lt;M$16,-1000,1000)</f>
        <v>-1000</v>
      </c>
      <c r="N52" s="38">
        <f t="shared" si="11"/>
        <v>1.5915494309189535</v>
      </c>
    </row>
    <row r="53" spans="2:14" ht="12.75" customHeight="1" x14ac:dyDescent="0.2">
      <c r="B53" s="4">
        <f t="shared" si="12"/>
        <v>33</v>
      </c>
      <c r="C53" s="12">
        <f t="shared" si="13"/>
        <v>6.6000000000000005</v>
      </c>
      <c r="D53" s="12">
        <f t="shared" si="14"/>
        <v>66.006599999999992</v>
      </c>
      <c r="E53" s="32">
        <f t="shared" si="15"/>
        <v>66.006599999999992</v>
      </c>
      <c r="F53" s="36">
        <f t="shared" si="16"/>
        <v>1000</v>
      </c>
      <c r="G53" s="33">
        <f t="shared" si="17"/>
        <v>1000</v>
      </c>
      <c r="H53" s="36">
        <f t="shared" si="18"/>
        <v>1000</v>
      </c>
      <c r="I53" s="33">
        <f t="shared" si="19"/>
        <v>1000</v>
      </c>
      <c r="J53" s="36">
        <f t="shared" si="7"/>
        <v>1.6212606014209459</v>
      </c>
      <c r="K53" s="33">
        <f t="shared" si="8"/>
        <v>1000</v>
      </c>
      <c r="L53" s="36">
        <f t="shared" si="20"/>
        <v>1.489565020431191</v>
      </c>
      <c r="M53" s="33">
        <f t="shared" si="21"/>
        <v>-1000</v>
      </c>
      <c r="N53" s="38">
        <f t="shared" si="11"/>
        <v>1.5915494309189535</v>
      </c>
    </row>
    <row r="54" spans="2:14" ht="12.75" customHeight="1" x14ac:dyDescent="0.2">
      <c r="B54" s="4">
        <f t="shared" si="12"/>
        <v>34</v>
      </c>
      <c r="C54" s="12">
        <f t="shared" si="13"/>
        <v>6.8000000000000007</v>
      </c>
      <c r="D54" s="12">
        <f t="shared" si="14"/>
        <v>68.006799999999998</v>
      </c>
      <c r="E54" s="32">
        <f t="shared" si="15"/>
        <v>68.006799999999998</v>
      </c>
      <c r="F54" s="36">
        <f t="shared" si="16"/>
        <v>1000</v>
      </c>
      <c r="G54" s="33">
        <f t="shared" si="17"/>
        <v>1000</v>
      </c>
      <c r="H54" s="36">
        <f t="shared" si="18"/>
        <v>1000</v>
      </c>
      <c r="I54" s="33">
        <f t="shared" si="19"/>
        <v>1000</v>
      </c>
      <c r="J54" s="36">
        <f t="shared" si="7"/>
        <v>1.639433228974277</v>
      </c>
      <c r="K54" s="33">
        <f t="shared" si="8"/>
        <v>1000</v>
      </c>
      <c r="L54" s="36">
        <f t="shared" si="20"/>
        <v>1.494010599505031</v>
      </c>
      <c r="M54" s="33">
        <f t="shared" si="21"/>
        <v>-1000</v>
      </c>
      <c r="N54" s="38">
        <f t="shared" si="11"/>
        <v>1.5915494309189535</v>
      </c>
    </row>
    <row r="55" spans="2:14" ht="12.75" customHeight="1" x14ac:dyDescent="0.2">
      <c r="B55" s="4">
        <f t="shared" si="12"/>
        <v>35</v>
      </c>
      <c r="C55" s="12">
        <f t="shared" si="13"/>
        <v>7</v>
      </c>
      <c r="D55" s="12">
        <f t="shared" si="14"/>
        <v>70.006999999999991</v>
      </c>
      <c r="E55" s="32">
        <f t="shared" si="15"/>
        <v>70.006999999999991</v>
      </c>
      <c r="F55" s="36">
        <f t="shared" si="16"/>
        <v>1000</v>
      </c>
      <c r="G55" s="33">
        <f t="shared" si="17"/>
        <v>1000</v>
      </c>
      <c r="H55" s="36">
        <f t="shared" si="18"/>
        <v>1000</v>
      </c>
      <c r="I55" s="33">
        <f t="shared" si="19"/>
        <v>1000</v>
      </c>
      <c r="J55" s="36">
        <f t="shared" si="7"/>
        <v>1.6593534680971971</v>
      </c>
      <c r="K55" s="33">
        <f t="shared" si="8"/>
        <v>1000</v>
      </c>
      <c r="L55" s="36">
        <f t="shared" si="20"/>
        <v>1.4982812400407484</v>
      </c>
      <c r="M55" s="33">
        <f t="shared" si="21"/>
        <v>-1000</v>
      </c>
      <c r="N55" s="38">
        <f t="shared" si="11"/>
        <v>1.5915494309189535</v>
      </c>
    </row>
    <row r="56" spans="2:14" ht="12.75" customHeight="1" x14ac:dyDescent="0.2">
      <c r="B56" s="4">
        <f t="shared" si="12"/>
        <v>36</v>
      </c>
      <c r="C56" s="12">
        <f t="shared" si="13"/>
        <v>7.1999999999999993</v>
      </c>
      <c r="D56" s="12">
        <f t="shared" si="14"/>
        <v>72.007199999999997</v>
      </c>
      <c r="E56" s="32">
        <f t="shared" si="15"/>
        <v>72.007199999999997</v>
      </c>
      <c r="F56" s="36">
        <f t="shared" si="16"/>
        <v>1000</v>
      </c>
      <c r="G56" s="33">
        <f t="shared" si="17"/>
        <v>1000</v>
      </c>
      <c r="H56" s="36">
        <f t="shared" si="18"/>
        <v>1000</v>
      </c>
      <c r="I56" s="33">
        <f t="shared" si="19"/>
        <v>1000</v>
      </c>
      <c r="J56" s="36">
        <f t="shared" si="7"/>
        <v>1.6814561110401103</v>
      </c>
      <c r="K56" s="33">
        <f t="shared" si="8"/>
        <v>1000</v>
      </c>
      <c r="L56" s="36">
        <f t="shared" si="20"/>
        <v>1.5023951248192713</v>
      </c>
      <c r="M56" s="33">
        <f t="shared" si="21"/>
        <v>-1000</v>
      </c>
      <c r="N56" s="38">
        <f t="shared" si="11"/>
        <v>1.5915494309189535</v>
      </c>
    </row>
    <row r="57" spans="2:14" ht="12.75" customHeight="1" x14ac:dyDescent="0.2">
      <c r="B57" s="4">
        <f t="shared" si="12"/>
        <v>37</v>
      </c>
      <c r="C57" s="12">
        <f t="shared" si="13"/>
        <v>7.4</v>
      </c>
      <c r="D57" s="12">
        <f t="shared" si="14"/>
        <v>74.00739999999999</v>
      </c>
      <c r="E57" s="32">
        <f t="shared" si="15"/>
        <v>74.00739999999999</v>
      </c>
      <c r="F57" s="36">
        <f t="shared" si="16"/>
        <v>1000</v>
      </c>
      <c r="G57" s="33">
        <f t="shared" si="17"/>
        <v>1000</v>
      </c>
      <c r="H57" s="36">
        <f t="shared" si="18"/>
        <v>1000</v>
      </c>
      <c r="I57" s="33">
        <f t="shared" si="19"/>
        <v>1000</v>
      </c>
      <c r="J57" s="36">
        <f t="shared" si="7"/>
        <v>1.706302711437772</v>
      </c>
      <c r="K57" s="33">
        <f t="shared" si="8"/>
        <v>1000</v>
      </c>
      <c r="L57" s="36">
        <f t="shared" si="20"/>
        <v>1.5063686935915857</v>
      </c>
      <c r="M57" s="33">
        <f t="shared" si="21"/>
        <v>-1000</v>
      </c>
      <c r="N57" s="38">
        <f t="shared" si="11"/>
        <v>1.5915494309189535</v>
      </c>
    </row>
    <row r="58" spans="2:14" ht="12.75" customHeight="1" x14ac:dyDescent="0.2">
      <c r="B58" s="4">
        <f t="shared" si="12"/>
        <v>38</v>
      </c>
      <c r="C58" s="12">
        <f t="shared" si="13"/>
        <v>7.6</v>
      </c>
      <c r="D58" s="12">
        <f t="shared" si="14"/>
        <v>76.007599999999996</v>
      </c>
      <c r="E58" s="32">
        <f t="shared" si="15"/>
        <v>76.007599999999996</v>
      </c>
      <c r="F58" s="36">
        <f t="shared" si="16"/>
        <v>1000</v>
      </c>
      <c r="G58" s="33">
        <f t="shared" si="17"/>
        <v>1000</v>
      </c>
      <c r="H58" s="36">
        <f t="shared" si="18"/>
        <v>1000</v>
      </c>
      <c r="I58" s="33">
        <f t="shared" si="19"/>
        <v>1000</v>
      </c>
      <c r="J58" s="36">
        <f t="shared" si="7"/>
        <v>1.7346354023313306</v>
      </c>
      <c r="K58" s="33">
        <f t="shared" si="8"/>
        <v>1000</v>
      </c>
      <c r="L58" s="36">
        <f t="shared" si="20"/>
        <v>1.5102168899099564</v>
      </c>
      <c r="M58" s="33">
        <f t="shared" si="21"/>
        <v>-1000</v>
      </c>
      <c r="N58" s="38">
        <f t="shared" si="11"/>
        <v>1.5915494309189535</v>
      </c>
    </row>
    <row r="59" spans="2:14" ht="12.75" customHeight="1" x14ac:dyDescent="0.2">
      <c r="B59" s="4">
        <f t="shared" si="12"/>
        <v>39</v>
      </c>
      <c r="C59" s="12">
        <f t="shared" si="13"/>
        <v>7.8000000000000007</v>
      </c>
      <c r="D59" s="12">
        <f t="shared" si="14"/>
        <v>78.007799999999989</v>
      </c>
      <c r="E59" s="32">
        <f t="shared" si="15"/>
        <v>78.007799999999989</v>
      </c>
      <c r="F59" s="36">
        <f t="shared" si="16"/>
        <v>1000</v>
      </c>
      <c r="G59" s="33">
        <f t="shared" si="17"/>
        <v>1000</v>
      </c>
      <c r="H59" s="36">
        <f t="shared" si="18"/>
        <v>1000</v>
      </c>
      <c r="I59" s="33">
        <f t="shared" si="19"/>
        <v>1000</v>
      </c>
      <c r="J59" s="36">
        <f t="shared" si="7"/>
        <v>1.7674599015122858</v>
      </c>
      <c r="K59" s="33">
        <f t="shared" si="8"/>
        <v>1000</v>
      </c>
      <c r="L59" s="36">
        <f t="shared" si="20"/>
        <v>1.513953371660872</v>
      </c>
      <c r="M59" s="33">
        <f t="shared" si="21"/>
        <v>-1000</v>
      </c>
      <c r="N59" s="38">
        <f t="shared" si="11"/>
        <v>1.5915494309189535</v>
      </c>
    </row>
    <row r="60" spans="2:14" ht="12.75" customHeight="1" x14ac:dyDescent="0.2">
      <c r="B60" s="4">
        <f t="shared" si="12"/>
        <v>40</v>
      </c>
      <c r="C60" s="12">
        <f t="shared" si="13"/>
        <v>8</v>
      </c>
      <c r="D60" s="12">
        <f t="shared" si="14"/>
        <v>80.007999999999996</v>
      </c>
      <c r="E60" s="32">
        <f t="shared" si="15"/>
        <v>80.007999999999996</v>
      </c>
      <c r="F60" s="36">
        <f t="shared" si="16"/>
        <v>1000</v>
      </c>
      <c r="G60" s="33">
        <f t="shared" si="17"/>
        <v>1000</v>
      </c>
      <c r="H60" s="36">
        <f t="shared" si="18"/>
        <v>1000</v>
      </c>
      <c r="I60" s="33">
        <f t="shared" si="19"/>
        <v>1000</v>
      </c>
      <c r="J60" s="36">
        <f t="shared" si="7"/>
        <v>1.8061781676465503</v>
      </c>
      <c r="K60" s="33">
        <f t="shared" si="8"/>
        <v>1000</v>
      </c>
      <c r="L60" s="36">
        <f t="shared" si="20"/>
        <v>1.5175906918425242</v>
      </c>
      <c r="M60" s="33">
        <f t="shared" si="21"/>
        <v>-1000</v>
      </c>
      <c r="N60" s="38">
        <f t="shared" si="11"/>
        <v>1.5915494309189535</v>
      </c>
    </row>
    <row r="61" spans="2:14" ht="12.75" customHeight="1" x14ac:dyDescent="0.2">
      <c r="B61" s="4">
        <f t="shared" si="12"/>
        <v>41</v>
      </c>
      <c r="C61" s="12">
        <f t="shared" si="13"/>
        <v>8.1999999999999993</v>
      </c>
      <c r="D61" s="12">
        <f t="shared" si="14"/>
        <v>82.008199999999988</v>
      </c>
      <c r="E61" s="32">
        <f t="shared" si="15"/>
        <v>82.008199999999988</v>
      </c>
      <c r="F61" s="36">
        <f t="shared" si="16"/>
        <v>1000</v>
      </c>
      <c r="G61" s="33">
        <f t="shared" si="17"/>
        <v>1000</v>
      </c>
      <c r="H61" s="36">
        <f t="shared" si="18"/>
        <v>1000</v>
      </c>
      <c r="I61" s="33">
        <f t="shared" si="19"/>
        <v>1000</v>
      </c>
      <c r="J61" s="36">
        <f t="shared" si="7"/>
        <v>1.8528093533675745</v>
      </c>
      <c r="K61" s="33">
        <f t="shared" si="8"/>
        <v>1000</v>
      </c>
      <c r="L61" s="36">
        <f t="shared" si="20"/>
        <v>1.521140454878209</v>
      </c>
      <c r="M61" s="33">
        <f t="shared" si="21"/>
        <v>-1000</v>
      </c>
      <c r="N61" s="38">
        <f t="shared" si="11"/>
        <v>1.5915494309189535</v>
      </c>
    </row>
    <row r="62" spans="2:14" ht="12.75" customHeight="1" x14ac:dyDescent="0.2">
      <c r="B62" s="4">
        <f t="shared" si="12"/>
        <v>42</v>
      </c>
      <c r="C62" s="12">
        <f t="shared" si="13"/>
        <v>8.4</v>
      </c>
      <c r="D62" s="12">
        <f t="shared" si="14"/>
        <v>84.008399999999995</v>
      </c>
      <c r="E62" s="32">
        <f t="shared" si="15"/>
        <v>84.008399999999995</v>
      </c>
      <c r="F62" s="36">
        <f t="shared" si="16"/>
        <v>1000</v>
      </c>
      <c r="G62" s="33">
        <f t="shared" si="17"/>
        <v>1000</v>
      </c>
      <c r="H62" s="36">
        <f t="shared" si="18"/>
        <v>1000</v>
      </c>
      <c r="I62" s="33">
        <f t="shared" si="19"/>
        <v>1000</v>
      </c>
      <c r="J62" s="36">
        <f t="shared" si="7"/>
        <v>1.910376341520285</v>
      </c>
      <c r="K62" s="33">
        <f t="shared" si="8"/>
        <v>1000</v>
      </c>
      <c r="L62" s="36">
        <f t="shared" si="20"/>
        <v>1.5246134527775879</v>
      </c>
      <c r="M62" s="33">
        <f t="shared" si="21"/>
        <v>-1000</v>
      </c>
      <c r="N62" s="38">
        <f t="shared" si="11"/>
        <v>1.5915494309189535</v>
      </c>
    </row>
    <row r="63" spans="2:14" ht="12.75" customHeight="1" x14ac:dyDescent="0.2">
      <c r="B63" s="4">
        <f t="shared" si="12"/>
        <v>43</v>
      </c>
      <c r="C63" s="12">
        <f t="shared" si="13"/>
        <v>8.6</v>
      </c>
      <c r="D63" s="12">
        <f t="shared" si="14"/>
        <v>86.008599999999987</v>
      </c>
      <c r="E63" s="32">
        <f t="shared" si="15"/>
        <v>86.008599999999987</v>
      </c>
      <c r="F63" s="36">
        <f t="shared" si="16"/>
        <v>1000</v>
      </c>
      <c r="G63" s="33">
        <f t="shared" si="17"/>
        <v>1000</v>
      </c>
      <c r="H63" s="36">
        <f t="shared" si="18"/>
        <v>1000</v>
      </c>
      <c r="I63" s="33">
        <f t="shared" si="19"/>
        <v>1000</v>
      </c>
      <c r="J63" s="36">
        <f t="shared" si="7"/>
        <v>1.9836234722031953</v>
      </c>
      <c r="K63" s="33">
        <f t="shared" si="8"/>
        <v>1000</v>
      </c>
      <c r="L63" s="36">
        <f t="shared" si="20"/>
        <v>1.5280197846876811</v>
      </c>
      <c r="M63" s="33">
        <f t="shared" si="21"/>
        <v>-1000</v>
      </c>
      <c r="N63" s="38">
        <f t="shared" si="11"/>
        <v>1.5915494309189535</v>
      </c>
    </row>
    <row r="64" spans="2:14" ht="12.75" customHeight="1" x14ac:dyDescent="0.2">
      <c r="B64" s="4">
        <f t="shared" si="12"/>
        <v>44</v>
      </c>
      <c r="C64" s="12">
        <f t="shared" si="13"/>
        <v>8.8000000000000007</v>
      </c>
      <c r="D64" s="12">
        <f t="shared" si="14"/>
        <v>88.008799999999994</v>
      </c>
      <c r="E64" s="32">
        <f t="shared" si="15"/>
        <v>88.008799999999994</v>
      </c>
      <c r="F64" s="36">
        <f t="shared" si="16"/>
        <v>1000</v>
      </c>
      <c r="G64" s="33">
        <f t="shared" si="17"/>
        <v>1000</v>
      </c>
      <c r="H64" s="36">
        <f t="shared" si="18"/>
        <v>1000</v>
      </c>
      <c r="I64" s="33">
        <f t="shared" si="19"/>
        <v>1000</v>
      </c>
      <c r="J64" s="36">
        <f t="shared" si="7"/>
        <v>2.0804518732563388</v>
      </c>
      <c r="K64" s="33">
        <f t="shared" si="8"/>
        <v>1000</v>
      </c>
      <c r="L64" s="36">
        <f t="shared" si="20"/>
        <v>1.5313689627679767</v>
      </c>
      <c r="M64" s="33">
        <f t="shared" si="21"/>
        <v>-1000</v>
      </c>
      <c r="N64" s="38">
        <f t="shared" si="11"/>
        <v>1.5915494309189535</v>
      </c>
    </row>
    <row r="65" spans="2:14" ht="12.75" customHeight="1" x14ac:dyDescent="0.2">
      <c r="B65" s="4">
        <f t="shared" si="12"/>
        <v>45</v>
      </c>
      <c r="C65" s="12">
        <f t="shared" si="13"/>
        <v>9</v>
      </c>
      <c r="D65" s="12">
        <f t="shared" si="14"/>
        <v>90.009</v>
      </c>
      <c r="E65" s="32">
        <f t="shared" si="15"/>
        <v>90.009</v>
      </c>
      <c r="F65" s="36">
        <f t="shared" si="16"/>
        <v>1000</v>
      </c>
      <c r="G65" s="33">
        <f t="shared" si="17"/>
        <v>1000</v>
      </c>
      <c r="H65" s="36">
        <f t="shared" si="18"/>
        <v>1000</v>
      </c>
      <c r="I65" s="33">
        <f t="shared" si="19"/>
        <v>1000</v>
      </c>
      <c r="J65" s="36">
        <f t="shared" si="7"/>
        <v>2.2150770620904487</v>
      </c>
      <c r="K65" s="33">
        <f t="shared" si="8"/>
        <v>1000</v>
      </c>
      <c r="L65" s="36">
        <f t="shared" si="20"/>
        <v>1.5346700068438663</v>
      </c>
      <c r="M65" s="33">
        <f t="shared" si="21"/>
        <v>-1000</v>
      </c>
      <c r="N65" s="38">
        <f t="shared" si="11"/>
        <v>1.5915494309189535</v>
      </c>
    </row>
    <row r="66" spans="2:14" ht="12.75" customHeight="1" x14ac:dyDescent="0.2">
      <c r="B66" s="4">
        <f t="shared" si="12"/>
        <v>46</v>
      </c>
      <c r="C66" s="12">
        <f t="shared" si="13"/>
        <v>9.2000000000000011</v>
      </c>
      <c r="D66" s="12">
        <f t="shared" si="14"/>
        <v>92.009199999999993</v>
      </c>
      <c r="E66" s="32">
        <f t="shared" si="15"/>
        <v>92.009199999999993</v>
      </c>
      <c r="F66" s="36">
        <f t="shared" si="16"/>
        <v>1000</v>
      </c>
      <c r="G66" s="33">
        <f t="shared" si="17"/>
        <v>1000</v>
      </c>
      <c r="H66" s="36">
        <f t="shared" si="18"/>
        <v>1000</v>
      </c>
      <c r="I66" s="33">
        <f t="shared" si="19"/>
        <v>1000</v>
      </c>
      <c r="J66" s="36">
        <f t="shared" si="7"/>
        <v>2.4159228175282266</v>
      </c>
      <c r="K66" s="33">
        <f t="shared" si="8"/>
        <v>1000</v>
      </c>
      <c r="L66" s="36">
        <f t="shared" si="20"/>
        <v>1.5379315299131766</v>
      </c>
      <c r="M66" s="33">
        <f t="shared" si="21"/>
        <v>-1000</v>
      </c>
      <c r="N66" s="38">
        <f t="shared" si="11"/>
        <v>1.5915494309189535</v>
      </c>
    </row>
    <row r="67" spans="2:14" ht="12.75" customHeight="1" x14ac:dyDescent="0.2">
      <c r="B67" s="4">
        <f t="shared" si="12"/>
        <v>47</v>
      </c>
      <c r="C67" s="12">
        <f t="shared" si="13"/>
        <v>9.3999999999999986</v>
      </c>
      <c r="D67" s="12">
        <f t="shared" si="14"/>
        <v>94.009399999999985</v>
      </c>
      <c r="E67" s="32">
        <f t="shared" si="15"/>
        <v>94.009399999999985</v>
      </c>
      <c r="F67" s="36">
        <f t="shared" si="16"/>
        <v>1000</v>
      </c>
      <c r="G67" s="33">
        <f t="shared" si="17"/>
        <v>1000</v>
      </c>
      <c r="H67" s="36">
        <f t="shared" si="18"/>
        <v>1000</v>
      </c>
      <c r="I67" s="33">
        <f t="shared" si="19"/>
        <v>1000</v>
      </c>
      <c r="J67" s="36">
        <f t="shared" si="7"/>
        <v>2.7493026447106512</v>
      </c>
      <c r="K67" s="33">
        <f t="shared" si="8"/>
        <v>1000</v>
      </c>
      <c r="L67" s="36">
        <f t="shared" si="20"/>
        <v>1.5411618162816447</v>
      </c>
      <c r="M67" s="33">
        <f t="shared" si="21"/>
        <v>-1000</v>
      </c>
      <c r="N67" s="38">
        <f t="shared" si="11"/>
        <v>1.5915494309189535</v>
      </c>
    </row>
    <row r="68" spans="2:14" ht="12.75" customHeight="1" x14ac:dyDescent="0.2">
      <c r="B68" s="4">
        <f t="shared" si="12"/>
        <v>48</v>
      </c>
      <c r="C68" s="12">
        <f t="shared" si="13"/>
        <v>9.6</v>
      </c>
      <c r="D68" s="12">
        <f t="shared" si="14"/>
        <v>96.009599999999992</v>
      </c>
      <c r="E68" s="32">
        <f t="shared" si="15"/>
        <v>96.009599999999992</v>
      </c>
      <c r="F68" s="36">
        <f t="shared" si="16"/>
        <v>1000</v>
      </c>
      <c r="G68" s="33">
        <f t="shared" si="17"/>
        <v>1000</v>
      </c>
      <c r="H68" s="36">
        <f t="shared" si="18"/>
        <v>1000</v>
      </c>
      <c r="I68" s="33">
        <f t="shared" si="19"/>
        <v>1000</v>
      </c>
      <c r="J68" s="36">
        <f t="shared" si="7"/>
        <v>3.4141454417435</v>
      </c>
      <c r="K68" s="33">
        <f t="shared" si="8"/>
        <v>1000</v>
      </c>
      <c r="L68" s="36">
        <f t="shared" si="20"/>
        <v>1.5443688938695155</v>
      </c>
      <c r="M68" s="33">
        <f t="shared" si="21"/>
        <v>-1000</v>
      </c>
      <c r="N68" s="38">
        <f t="shared" si="11"/>
        <v>1.5915494309189535</v>
      </c>
    </row>
    <row r="69" spans="2:14" ht="12.75" customHeight="1" x14ac:dyDescent="0.2">
      <c r="B69" s="4">
        <f t="shared" si="12"/>
        <v>49</v>
      </c>
      <c r="C69" s="12">
        <f t="shared" si="13"/>
        <v>9.8000000000000007</v>
      </c>
      <c r="D69" s="12">
        <f t="shared" si="14"/>
        <v>98.009799999999984</v>
      </c>
      <c r="E69" s="32">
        <f t="shared" si="15"/>
        <v>98.009799999999984</v>
      </c>
      <c r="F69" s="36">
        <f t="shared" si="16"/>
        <v>1000</v>
      </c>
      <c r="G69" s="33">
        <f t="shared" si="17"/>
        <v>1000</v>
      </c>
      <c r="H69" s="36">
        <f t="shared" si="18"/>
        <v>1000</v>
      </c>
      <c r="I69" s="33">
        <f t="shared" si="19"/>
        <v>1000</v>
      </c>
      <c r="J69" s="36">
        <f t="shared" si="7"/>
        <v>5.4050748354023428</v>
      </c>
      <c r="K69" s="33">
        <f t="shared" si="8"/>
        <v>1000</v>
      </c>
      <c r="L69" s="36">
        <f t="shared" si="20"/>
        <v>1.5475606020514325</v>
      </c>
      <c r="M69" s="33">
        <f t="shared" si="21"/>
        <v>-1000</v>
      </c>
      <c r="N69" s="38">
        <f t="shared" si="11"/>
        <v>1.5915494309189535</v>
      </c>
    </row>
    <row r="70" spans="2:14" ht="12.75" customHeight="1" x14ac:dyDescent="0.2">
      <c r="B70" s="4">
        <f t="shared" si="12"/>
        <v>50</v>
      </c>
      <c r="C70" s="12">
        <f t="shared" si="13"/>
        <v>10</v>
      </c>
      <c r="D70" s="12">
        <f t="shared" si="14"/>
        <v>100.00999999999999</v>
      </c>
      <c r="E70" s="32">
        <f t="shared" si="15"/>
        <v>100.00999999999999</v>
      </c>
      <c r="F70" s="36">
        <f t="shared" si="16"/>
        <v>1000</v>
      </c>
      <c r="G70" s="33">
        <f t="shared" si="17"/>
        <v>1000</v>
      </c>
      <c r="H70" s="36">
        <f t="shared" si="18"/>
        <v>1000</v>
      </c>
      <c r="I70" s="33">
        <f t="shared" si="19"/>
        <v>1000</v>
      </c>
      <c r="J70" s="36">
        <f t="shared" si="7"/>
        <v>1000</v>
      </c>
      <c r="K70" s="33">
        <f t="shared" si="8"/>
        <v>1000</v>
      </c>
      <c r="L70" s="36">
        <f t="shared" si="20"/>
        <v>1.5507446562568943</v>
      </c>
      <c r="M70" s="33">
        <f t="shared" si="21"/>
        <v>-1000</v>
      </c>
      <c r="N70" s="38">
        <f t="shared" si="11"/>
        <v>1.5915494309189535</v>
      </c>
    </row>
    <row r="71" spans="2:14" ht="12.75" customHeight="1" x14ac:dyDescent="0.2">
      <c r="B71" s="4">
        <f t="shared" si="12"/>
        <v>51</v>
      </c>
      <c r="C71" s="12">
        <f t="shared" si="13"/>
        <v>10.199999999999999</v>
      </c>
      <c r="D71" s="12">
        <f t="shared" si="14"/>
        <v>102.0102</v>
      </c>
      <c r="E71" s="32">
        <f t="shared" si="15"/>
        <v>102.0102</v>
      </c>
      <c r="F71" s="36">
        <f t="shared" si="16"/>
        <v>1000</v>
      </c>
      <c r="G71" s="33">
        <f t="shared" si="17"/>
        <v>1000</v>
      </c>
      <c r="H71" s="36">
        <f t="shared" si="18"/>
        <v>1000</v>
      </c>
      <c r="I71" s="33">
        <f t="shared" si="19"/>
        <v>1000</v>
      </c>
      <c r="J71" s="36">
        <f t="shared" si="7"/>
        <v>1000</v>
      </c>
      <c r="K71" s="33">
        <f t="shared" si="8"/>
        <v>1000</v>
      </c>
      <c r="L71" s="36">
        <f t="shared" si="20"/>
        <v>1.553928710462356</v>
      </c>
      <c r="M71" s="33">
        <f t="shared" si="21"/>
        <v>-1000</v>
      </c>
      <c r="N71" s="38">
        <f t="shared" si="11"/>
        <v>1.5915494309189535</v>
      </c>
    </row>
    <row r="72" spans="2:14" ht="12.75" customHeight="1" x14ac:dyDescent="0.2">
      <c r="B72" s="4">
        <f t="shared" si="12"/>
        <v>52</v>
      </c>
      <c r="C72" s="12">
        <f t="shared" si="13"/>
        <v>10.4</v>
      </c>
      <c r="D72" s="12">
        <f t="shared" si="14"/>
        <v>104.01039999999999</v>
      </c>
      <c r="E72" s="32">
        <f t="shared" si="15"/>
        <v>104.01039999999999</v>
      </c>
      <c r="F72" s="36">
        <f t="shared" si="16"/>
        <v>1000</v>
      </c>
      <c r="G72" s="33">
        <f t="shared" si="17"/>
        <v>1000</v>
      </c>
      <c r="H72" s="36">
        <f t="shared" si="18"/>
        <v>1000</v>
      </c>
      <c r="I72" s="33">
        <f t="shared" si="19"/>
        <v>1000</v>
      </c>
      <c r="J72" s="36">
        <f t="shared" si="7"/>
        <v>1000</v>
      </c>
      <c r="K72" s="33">
        <f t="shared" si="8"/>
        <v>1000</v>
      </c>
      <c r="L72" s="36">
        <f t="shared" si="20"/>
        <v>1.5571204186442733</v>
      </c>
      <c r="M72" s="33">
        <f t="shared" si="21"/>
        <v>-1000</v>
      </c>
      <c r="N72" s="38">
        <f t="shared" si="11"/>
        <v>1.5915494309189535</v>
      </c>
    </row>
    <row r="73" spans="2:14" ht="12.75" customHeight="1" x14ac:dyDescent="0.2">
      <c r="B73" s="4">
        <f t="shared" ref="B73:B110" si="22">(1+B72)</f>
        <v>53</v>
      </c>
      <c r="C73" s="12">
        <f t="shared" si="13"/>
        <v>10.600000000000001</v>
      </c>
      <c r="D73" s="12">
        <f t="shared" si="14"/>
        <v>106.0106</v>
      </c>
      <c r="E73" s="32">
        <f t="shared" si="15"/>
        <v>106.0106</v>
      </c>
      <c r="F73" s="36">
        <f t="shared" si="16"/>
        <v>1000</v>
      </c>
      <c r="G73" s="33">
        <f t="shared" si="17"/>
        <v>1000</v>
      </c>
      <c r="H73" s="36">
        <f t="shared" si="18"/>
        <v>1000</v>
      </c>
      <c r="I73" s="33">
        <f t="shared" si="19"/>
        <v>1000</v>
      </c>
      <c r="J73" s="36">
        <f t="shared" si="7"/>
        <v>1000</v>
      </c>
      <c r="K73" s="33">
        <f t="shared" si="8"/>
        <v>1000</v>
      </c>
      <c r="L73" s="36">
        <f t="shared" si="20"/>
        <v>1.5603274962321438</v>
      </c>
      <c r="M73" s="33">
        <f t="shared" si="21"/>
        <v>-1000</v>
      </c>
      <c r="N73" s="38">
        <f t="shared" si="11"/>
        <v>1.5915494309189535</v>
      </c>
    </row>
    <row r="74" spans="2:14" ht="12.75" customHeight="1" x14ac:dyDescent="0.2">
      <c r="B74" s="4">
        <f t="shared" si="22"/>
        <v>54</v>
      </c>
      <c r="C74" s="12">
        <f t="shared" si="13"/>
        <v>10.8</v>
      </c>
      <c r="D74" s="12">
        <f t="shared" si="14"/>
        <v>108.0108</v>
      </c>
      <c r="E74" s="32">
        <f t="shared" si="15"/>
        <v>108.0108</v>
      </c>
      <c r="F74" s="36">
        <f t="shared" si="16"/>
        <v>1000</v>
      </c>
      <c r="G74" s="33">
        <f t="shared" si="17"/>
        <v>1000</v>
      </c>
      <c r="H74" s="36">
        <f t="shared" si="18"/>
        <v>1000</v>
      </c>
      <c r="I74" s="33">
        <f t="shared" si="19"/>
        <v>1000</v>
      </c>
      <c r="J74" s="36">
        <f t="shared" si="7"/>
        <v>1000</v>
      </c>
      <c r="K74" s="33">
        <f t="shared" si="8"/>
        <v>1000</v>
      </c>
      <c r="L74" s="36">
        <f t="shared" si="20"/>
        <v>1.5635577826006124</v>
      </c>
      <c r="M74" s="33">
        <f t="shared" si="21"/>
        <v>-1000</v>
      </c>
      <c r="N74" s="38">
        <f t="shared" si="11"/>
        <v>1.5915494309189535</v>
      </c>
    </row>
    <row r="75" spans="2:14" ht="12.75" customHeight="1" x14ac:dyDescent="0.2">
      <c r="B75" s="4">
        <f t="shared" si="22"/>
        <v>55</v>
      </c>
      <c r="C75" s="12">
        <f t="shared" si="13"/>
        <v>11</v>
      </c>
      <c r="D75" s="12">
        <f t="shared" si="14"/>
        <v>110.011</v>
      </c>
      <c r="E75" s="32">
        <f t="shared" si="15"/>
        <v>110.011</v>
      </c>
      <c r="F75" s="36">
        <f t="shared" si="16"/>
        <v>1000</v>
      </c>
      <c r="G75" s="33">
        <f t="shared" si="17"/>
        <v>1000</v>
      </c>
      <c r="H75" s="36">
        <f t="shared" si="18"/>
        <v>1000</v>
      </c>
      <c r="I75" s="33">
        <f t="shared" si="19"/>
        <v>1000</v>
      </c>
      <c r="J75" s="36">
        <f t="shared" si="7"/>
        <v>1000</v>
      </c>
      <c r="K75" s="33">
        <f t="shared" si="8"/>
        <v>1000</v>
      </c>
      <c r="L75" s="36">
        <f t="shared" si="20"/>
        <v>1.5668193056699222</v>
      </c>
      <c r="M75" s="33">
        <f t="shared" si="21"/>
        <v>-1000</v>
      </c>
      <c r="N75" s="38">
        <f t="shared" si="11"/>
        <v>1.5915494309189535</v>
      </c>
    </row>
    <row r="76" spans="2:14" ht="12.75" customHeight="1" x14ac:dyDescent="0.2">
      <c r="B76" s="4">
        <f t="shared" si="22"/>
        <v>56</v>
      </c>
      <c r="C76" s="12">
        <f t="shared" si="13"/>
        <v>11.200000000000001</v>
      </c>
      <c r="D76" s="12">
        <f t="shared" si="14"/>
        <v>112.0112</v>
      </c>
      <c r="E76" s="32">
        <f t="shared" si="15"/>
        <v>112.0112</v>
      </c>
      <c r="F76" s="36">
        <f t="shared" si="16"/>
        <v>1000</v>
      </c>
      <c r="G76" s="33">
        <f t="shared" si="17"/>
        <v>1000</v>
      </c>
      <c r="H76" s="36">
        <f t="shared" si="18"/>
        <v>1000</v>
      </c>
      <c r="I76" s="33">
        <f t="shared" si="19"/>
        <v>1000</v>
      </c>
      <c r="J76" s="36">
        <f t="shared" si="7"/>
        <v>1000</v>
      </c>
      <c r="K76" s="33">
        <f t="shared" si="8"/>
        <v>1000</v>
      </c>
      <c r="L76" s="36">
        <f t="shared" si="20"/>
        <v>1.5701203497458118</v>
      </c>
      <c r="M76" s="33">
        <f t="shared" si="21"/>
        <v>-1000</v>
      </c>
      <c r="N76" s="38">
        <f t="shared" si="11"/>
        <v>1.5915494309189535</v>
      </c>
    </row>
    <row r="77" spans="2:14" ht="12.75" customHeight="1" x14ac:dyDescent="0.2">
      <c r="B77" s="4">
        <f t="shared" si="22"/>
        <v>57</v>
      </c>
      <c r="C77" s="12">
        <f t="shared" si="13"/>
        <v>11.399999999999999</v>
      </c>
      <c r="D77" s="12">
        <f t="shared" si="14"/>
        <v>114.01139999999998</v>
      </c>
      <c r="E77" s="32">
        <f t="shared" si="15"/>
        <v>114.01139999999998</v>
      </c>
      <c r="F77" s="36">
        <f t="shared" si="16"/>
        <v>1000</v>
      </c>
      <c r="G77" s="33">
        <f t="shared" si="17"/>
        <v>1000</v>
      </c>
      <c r="H77" s="36">
        <f t="shared" si="18"/>
        <v>1000</v>
      </c>
      <c r="I77" s="33">
        <f t="shared" si="19"/>
        <v>1000</v>
      </c>
      <c r="J77" s="36">
        <f t="shared" si="7"/>
        <v>1000</v>
      </c>
      <c r="K77" s="33">
        <f t="shared" si="8"/>
        <v>1000</v>
      </c>
      <c r="L77" s="36">
        <f t="shared" si="20"/>
        <v>1.5734695278261077</v>
      </c>
      <c r="M77" s="33">
        <f t="shared" si="21"/>
        <v>-1000</v>
      </c>
      <c r="N77" s="38">
        <f t="shared" si="11"/>
        <v>1.5915494309189535</v>
      </c>
    </row>
    <row r="78" spans="2:14" ht="12.75" customHeight="1" x14ac:dyDescent="0.2">
      <c r="B78" s="4">
        <f t="shared" si="22"/>
        <v>58</v>
      </c>
      <c r="C78" s="12">
        <f t="shared" si="13"/>
        <v>11.6</v>
      </c>
      <c r="D78" s="12">
        <f t="shared" si="14"/>
        <v>116.01159999999999</v>
      </c>
      <c r="E78" s="32">
        <f t="shared" si="15"/>
        <v>116.01159999999999</v>
      </c>
      <c r="F78" s="36">
        <f t="shared" si="16"/>
        <v>1000</v>
      </c>
      <c r="G78" s="33">
        <f t="shared" si="17"/>
        <v>1000</v>
      </c>
      <c r="H78" s="36">
        <f t="shared" si="18"/>
        <v>1000</v>
      </c>
      <c r="I78" s="33">
        <f t="shared" si="19"/>
        <v>1000</v>
      </c>
      <c r="J78" s="36">
        <f t="shared" si="7"/>
        <v>1000</v>
      </c>
      <c r="K78" s="33">
        <f t="shared" si="8"/>
        <v>1000</v>
      </c>
      <c r="L78" s="36">
        <f t="shared" si="20"/>
        <v>1.5768758597362007</v>
      </c>
      <c r="M78" s="33">
        <f t="shared" si="21"/>
        <v>-1000</v>
      </c>
      <c r="N78" s="38">
        <f t="shared" si="11"/>
        <v>1.5915494309189535</v>
      </c>
    </row>
    <row r="79" spans="2:14" ht="12.75" customHeight="1" x14ac:dyDescent="0.2">
      <c r="B79" s="4">
        <f t="shared" si="22"/>
        <v>59</v>
      </c>
      <c r="C79" s="12">
        <f t="shared" si="13"/>
        <v>11.799999999999999</v>
      </c>
      <c r="D79" s="12">
        <f t="shared" si="14"/>
        <v>118.01179999999998</v>
      </c>
      <c r="E79" s="32">
        <f t="shared" si="15"/>
        <v>118.01179999999998</v>
      </c>
      <c r="F79" s="36">
        <f t="shared" si="16"/>
        <v>1000</v>
      </c>
      <c r="G79" s="33">
        <f t="shared" si="17"/>
        <v>1000</v>
      </c>
      <c r="H79" s="36">
        <f t="shared" si="18"/>
        <v>1000</v>
      </c>
      <c r="I79" s="33">
        <f t="shared" si="19"/>
        <v>1000</v>
      </c>
      <c r="J79" s="36">
        <f t="shared" si="7"/>
        <v>1000</v>
      </c>
      <c r="K79" s="33">
        <f t="shared" si="8"/>
        <v>1000</v>
      </c>
      <c r="L79" s="36">
        <f t="shared" si="20"/>
        <v>1.5803488576355795</v>
      </c>
      <c r="M79" s="33">
        <f t="shared" si="21"/>
        <v>-1000</v>
      </c>
      <c r="N79" s="38">
        <f t="shared" si="11"/>
        <v>1.5915494309189535</v>
      </c>
    </row>
    <row r="80" spans="2:14" ht="12.75" customHeight="1" x14ac:dyDescent="0.2">
      <c r="B80" s="4">
        <f t="shared" si="22"/>
        <v>60</v>
      </c>
      <c r="C80" s="12">
        <f t="shared" si="13"/>
        <v>12</v>
      </c>
      <c r="D80" s="12">
        <f t="shared" si="14"/>
        <v>120.01199999999999</v>
      </c>
      <c r="E80" s="32">
        <f t="shared" si="15"/>
        <v>120.01199999999999</v>
      </c>
      <c r="F80" s="36">
        <f t="shared" si="16"/>
        <v>1000</v>
      </c>
      <c r="G80" s="33">
        <f t="shared" si="17"/>
        <v>1000</v>
      </c>
      <c r="H80" s="36">
        <f t="shared" si="18"/>
        <v>1000</v>
      </c>
      <c r="I80" s="33">
        <f t="shared" si="19"/>
        <v>1000</v>
      </c>
      <c r="J80" s="36">
        <f t="shared" si="7"/>
        <v>1000</v>
      </c>
      <c r="K80" s="33">
        <f t="shared" si="8"/>
        <v>1000</v>
      </c>
      <c r="L80" s="36">
        <f t="shared" si="20"/>
        <v>1.5838986206712644</v>
      </c>
      <c r="M80" s="33">
        <f t="shared" si="21"/>
        <v>-1000</v>
      </c>
      <c r="N80" s="38">
        <f t="shared" si="11"/>
        <v>1.5915494309189535</v>
      </c>
    </row>
    <row r="81" spans="2:14" ht="12.75" customHeight="1" x14ac:dyDescent="0.2">
      <c r="B81" s="4">
        <f t="shared" si="22"/>
        <v>61</v>
      </c>
      <c r="C81" s="12">
        <f t="shared" si="13"/>
        <v>12.2</v>
      </c>
      <c r="D81" s="12">
        <f t="shared" si="14"/>
        <v>122.01219999999999</v>
      </c>
      <c r="E81" s="32">
        <f t="shared" si="15"/>
        <v>122.01219999999999</v>
      </c>
      <c r="F81" s="36">
        <f t="shared" si="16"/>
        <v>1000</v>
      </c>
      <c r="G81" s="33">
        <f t="shared" si="17"/>
        <v>1000</v>
      </c>
      <c r="H81" s="36">
        <f t="shared" si="18"/>
        <v>1000</v>
      </c>
      <c r="I81" s="33">
        <f t="shared" si="19"/>
        <v>1000</v>
      </c>
      <c r="J81" s="36">
        <f t="shared" si="7"/>
        <v>1000</v>
      </c>
      <c r="K81" s="33">
        <f t="shared" si="8"/>
        <v>1000</v>
      </c>
      <c r="L81" s="36">
        <f t="shared" si="20"/>
        <v>1.5875359408529166</v>
      </c>
      <c r="M81" s="33">
        <f t="shared" si="21"/>
        <v>-1000</v>
      </c>
      <c r="N81" s="38">
        <f t="shared" si="11"/>
        <v>1.5915494309189535</v>
      </c>
    </row>
    <row r="82" spans="2:14" ht="12.75" customHeight="1" x14ac:dyDescent="0.2">
      <c r="B82" s="4">
        <f t="shared" si="22"/>
        <v>62</v>
      </c>
      <c r="C82" s="12">
        <f t="shared" si="13"/>
        <v>12.4</v>
      </c>
      <c r="D82" s="12">
        <f t="shared" si="14"/>
        <v>124.01239999999999</v>
      </c>
      <c r="E82" s="32">
        <f t="shared" si="15"/>
        <v>124.01239999999999</v>
      </c>
      <c r="F82" s="36">
        <f t="shared" si="16"/>
        <v>1000</v>
      </c>
      <c r="G82" s="33">
        <f t="shared" si="17"/>
        <v>1000</v>
      </c>
      <c r="H82" s="36">
        <f t="shared" si="18"/>
        <v>1000</v>
      </c>
      <c r="I82" s="33">
        <f t="shared" si="19"/>
        <v>1000</v>
      </c>
      <c r="J82" s="36">
        <f t="shared" si="7"/>
        <v>1000</v>
      </c>
      <c r="K82" s="33">
        <f t="shared" si="8"/>
        <v>1000</v>
      </c>
      <c r="L82" s="36">
        <f t="shared" si="20"/>
        <v>1.5912724226038324</v>
      </c>
      <c r="M82" s="33">
        <f t="shared" si="21"/>
        <v>1000</v>
      </c>
      <c r="N82" s="38">
        <f t="shared" si="11"/>
        <v>1.5915494309189535</v>
      </c>
    </row>
    <row r="83" spans="2:14" ht="12.75" customHeight="1" x14ac:dyDescent="0.2">
      <c r="B83" s="4">
        <f t="shared" si="22"/>
        <v>63</v>
      </c>
      <c r="C83" s="12">
        <f t="shared" si="13"/>
        <v>12.6</v>
      </c>
      <c r="D83" s="12">
        <f t="shared" si="14"/>
        <v>126.01259999999999</v>
      </c>
      <c r="E83" s="32">
        <f t="shared" si="15"/>
        <v>126.01259999999999</v>
      </c>
      <c r="F83" s="36">
        <f t="shared" si="16"/>
        <v>1000</v>
      </c>
      <c r="G83" s="33">
        <f t="shared" si="17"/>
        <v>1000</v>
      </c>
      <c r="H83" s="36">
        <f t="shared" si="18"/>
        <v>1000</v>
      </c>
      <c r="I83" s="33">
        <f t="shared" si="19"/>
        <v>1000</v>
      </c>
      <c r="J83" s="36">
        <f t="shared" si="7"/>
        <v>1000</v>
      </c>
      <c r="K83" s="33">
        <f t="shared" si="8"/>
        <v>1000</v>
      </c>
      <c r="L83" s="36">
        <f t="shared" si="20"/>
        <v>1.5951206189222031</v>
      </c>
      <c r="M83" s="33">
        <f t="shared" si="21"/>
        <v>1000</v>
      </c>
      <c r="N83" s="38">
        <f t="shared" si="11"/>
        <v>1.5915494309189535</v>
      </c>
    </row>
    <row r="84" spans="2:14" ht="12.75" customHeight="1" x14ac:dyDescent="0.2">
      <c r="B84" s="4">
        <f t="shared" si="22"/>
        <v>64</v>
      </c>
      <c r="C84" s="12">
        <f t="shared" ref="C84:C115" si="23">(B84/100)*$L$17</f>
        <v>12.8</v>
      </c>
      <c r="D84" s="12">
        <f t="shared" ref="D84:D115" si="24">IF(E84&lt;=$E$1,$E$1,IF(E84&gt;($L$18-$E$2),($L$18-$E$2),E84))</f>
        <v>128.0128</v>
      </c>
      <c r="E84" s="32">
        <f t="shared" ref="E84:E120" si="25">(B84/100)*$L$18</f>
        <v>128.0128</v>
      </c>
      <c r="F84" s="36">
        <f t="shared" ref="F84:F120" si="26">IF($E84&gt;=(F$18-$E$2),1000,($H$2*((1-$E$1/(F$18-$E$1))-($E$1/$D84-$E$1/(F$18-$D84)))))</f>
        <v>1000</v>
      </c>
      <c r="G84" s="33">
        <f t="shared" ref="G84:G120" si="27">IF($E84&lt;G$16,-1000,1000)</f>
        <v>1000</v>
      </c>
      <c r="H84" s="36">
        <f t="shared" ref="H84:H120" si="28">IF($E84&gt;=(H$18-$E$2),1000,($H$2*((1-$E$1/(H$18-$E$1))-($E$1/$D84-$E$1/(H$18-$D84)))))</f>
        <v>1000</v>
      </c>
      <c r="I84" s="33">
        <f t="shared" ref="I84:I120" si="29">IF($E84&lt;I$16,-1000,1000)</f>
        <v>1000</v>
      </c>
      <c r="J84" s="36">
        <f t="shared" ref="J84:J120" si="30">IF($E84&gt;=(J$18-$E$2),1000,($H$2*((1-$E$1/(J$18-$E$1))-($E$1/$D84-$E$1/(J$18-$D84)))))</f>
        <v>1000</v>
      </c>
      <c r="K84" s="33">
        <f t="shared" ref="K84:K120" si="31">IF($E84&lt;K$16,-1000,1000)</f>
        <v>1000</v>
      </c>
      <c r="L84" s="36">
        <f t="shared" ref="L84:L120" si="32">$H$2*((1-$E$1/(L$18-$E$1))-($E$1/$D84-$E$1/(L$18-$D84)))</f>
        <v>1.5990941876945175</v>
      </c>
      <c r="M84" s="33">
        <f t="shared" ref="M84:M120" si="33">IF($E84&lt;M$16,-1000,1000)</f>
        <v>1000</v>
      </c>
      <c r="N84" s="38">
        <f t="shared" si="11"/>
        <v>1.5915494309189535</v>
      </c>
    </row>
    <row r="85" spans="2:14" ht="12.75" customHeight="1" x14ac:dyDescent="0.2">
      <c r="B85" s="4">
        <f t="shared" si="22"/>
        <v>65</v>
      </c>
      <c r="C85" s="12">
        <f t="shared" si="23"/>
        <v>13</v>
      </c>
      <c r="D85" s="12">
        <f t="shared" si="24"/>
        <v>130.01300000000001</v>
      </c>
      <c r="E85" s="32">
        <f t="shared" si="25"/>
        <v>130.01300000000001</v>
      </c>
      <c r="F85" s="36">
        <f t="shared" si="26"/>
        <v>1000</v>
      </c>
      <c r="G85" s="33">
        <f t="shared" si="27"/>
        <v>1000</v>
      </c>
      <c r="H85" s="36">
        <f t="shared" si="28"/>
        <v>1000</v>
      </c>
      <c r="I85" s="33">
        <f t="shared" si="29"/>
        <v>1000</v>
      </c>
      <c r="J85" s="36">
        <f t="shared" si="30"/>
        <v>1000</v>
      </c>
      <c r="K85" s="33">
        <f t="shared" si="31"/>
        <v>1000</v>
      </c>
      <c r="L85" s="36">
        <f t="shared" si="32"/>
        <v>1.6032080724730406</v>
      </c>
      <c r="M85" s="33">
        <f t="shared" si="33"/>
        <v>1000</v>
      </c>
      <c r="N85" s="38">
        <f t="shared" ref="N85:N120" si="34">$H$2</f>
        <v>1.5915494309189535</v>
      </c>
    </row>
    <row r="86" spans="2:14" ht="12.75" customHeight="1" x14ac:dyDescent="0.2">
      <c r="B86" s="4">
        <f t="shared" si="22"/>
        <v>66</v>
      </c>
      <c r="C86" s="12">
        <f t="shared" si="23"/>
        <v>13.200000000000001</v>
      </c>
      <c r="D86" s="12">
        <f t="shared" si="24"/>
        <v>132.01319999999998</v>
      </c>
      <c r="E86" s="32">
        <f t="shared" si="25"/>
        <v>132.01319999999998</v>
      </c>
      <c r="F86" s="36">
        <f t="shared" si="26"/>
        <v>1000</v>
      </c>
      <c r="G86" s="33">
        <f t="shared" si="27"/>
        <v>1000</v>
      </c>
      <c r="H86" s="36">
        <f t="shared" si="28"/>
        <v>1000</v>
      </c>
      <c r="I86" s="33">
        <f t="shared" si="29"/>
        <v>1000</v>
      </c>
      <c r="J86" s="36">
        <f t="shared" si="30"/>
        <v>1000</v>
      </c>
      <c r="K86" s="33">
        <f t="shared" si="31"/>
        <v>1000</v>
      </c>
      <c r="L86" s="36">
        <f t="shared" si="32"/>
        <v>1.6074787130087576</v>
      </c>
      <c r="M86" s="33">
        <f t="shared" si="33"/>
        <v>1000</v>
      </c>
      <c r="N86" s="38">
        <f t="shared" si="34"/>
        <v>1.5915494309189535</v>
      </c>
    </row>
    <row r="87" spans="2:14" ht="12.75" customHeight="1" x14ac:dyDescent="0.2">
      <c r="B87" s="4">
        <f t="shared" si="22"/>
        <v>67</v>
      </c>
      <c r="C87" s="12">
        <f t="shared" si="23"/>
        <v>13.4</v>
      </c>
      <c r="D87" s="12">
        <f t="shared" si="24"/>
        <v>134.01339999999999</v>
      </c>
      <c r="E87" s="32">
        <f t="shared" si="25"/>
        <v>134.01339999999999</v>
      </c>
      <c r="F87" s="36">
        <f t="shared" si="26"/>
        <v>1000</v>
      </c>
      <c r="G87" s="33">
        <f t="shared" si="27"/>
        <v>1000</v>
      </c>
      <c r="H87" s="36">
        <f t="shared" si="28"/>
        <v>1000</v>
      </c>
      <c r="I87" s="33">
        <f t="shared" si="29"/>
        <v>1000</v>
      </c>
      <c r="J87" s="36">
        <f t="shared" si="30"/>
        <v>1000</v>
      </c>
      <c r="K87" s="33">
        <f t="shared" si="31"/>
        <v>1000</v>
      </c>
      <c r="L87" s="36">
        <f t="shared" si="32"/>
        <v>1.6119242920825978</v>
      </c>
      <c r="M87" s="33">
        <f t="shared" si="33"/>
        <v>1000</v>
      </c>
      <c r="N87" s="38">
        <f t="shared" si="34"/>
        <v>1.5915494309189535</v>
      </c>
    </row>
    <row r="88" spans="2:14" ht="12.75" customHeight="1" x14ac:dyDescent="0.2">
      <c r="B88" s="4">
        <f t="shared" si="22"/>
        <v>68</v>
      </c>
      <c r="C88" s="12">
        <f t="shared" si="23"/>
        <v>13.600000000000001</v>
      </c>
      <c r="D88" s="12">
        <f t="shared" si="24"/>
        <v>136.0136</v>
      </c>
      <c r="E88" s="32">
        <f t="shared" si="25"/>
        <v>136.0136</v>
      </c>
      <c r="F88" s="36">
        <f t="shared" si="26"/>
        <v>1000</v>
      </c>
      <c r="G88" s="33">
        <f t="shared" si="27"/>
        <v>1000</v>
      </c>
      <c r="H88" s="36">
        <f t="shared" si="28"/>
        <v>1000</v>
      </c>
      <c r="I88" s="33">
        <f t="shared" si="29"/>
        <v>1000</v>
      </c>
      <c r="J88" s="36">
        <f t="shared" si="30"/>
        <v>1000</v>
      </c>
      <c r="K88" s="33">
        <f t="shared" si="31"/>
        <v>1000</v>
      </c>
      <c r="L88" s="36">
        <f t="shared" si="32"/>
        <v>1.6165650267854232</v>
      </c>
      <c r="M88" s="33">
        <f t="shared" si="33"/>
        <v>1000</v>
      </c>
      <c r="N88" s="38">
        <f t="shared" si="34"/>
        <v>1.5915494309189535</v>
      </c>
    </row>
    <row r="89" spans="2:14" ht="12.75" customHeight="1" x14ac:dyDescent="0.2">
      <c r="B89" s="4">
        <f t="shared" si="22"/>
        <v>69</v>
      </c>
      <c r="C89" s="12">
        <f t="shared" si="23"/>
        <v>13.799999999999999</v>
      </c>
      <c r="D89" s="12">
        <f t="shared" si="24"/>
        <v>138.01379999999997</v>
      </c>
      <c r="E89" s="32">
        <f t="shared" si="25"/>
        <v>138.01379999999997</v>
      </c>
      <c r="F89" s="36">
        <f t="shared" si="26"/>
        <v>1000</v>
      </c>
      <c r="G89" s="33">
        <f t="shared" si="27"/>
        <v>1000</v>
      </c>
      <c r="H89" s="36">
        <f t="shared" si="28"/>
        <v>1000</v>
      </c>
      <c r="I89" s="33">
        <f t="shared" si="29"/>
        <v>1000</v>
      </c>
      <c r="J89" s="36">
        <f t="shared" si="30"/>
        <v>1000</v>
      </c>
      <c r="K89" s="33">
        <f t="shared" si="31"/>
        <v>1000</v>
      </c>
      <c r="L89" s="36">
        <f t="shared" si="32"/>
        <v>1.6214235144754674</v>
      </c>
      <c r="M89" s="33">
        <f t="shared" si="33"/>
        <v>1000</v>
      </c>
      <c r="N89" s="38">
        <f t="shared" si="34"/>
        <v>1.5915494309189535</v>
      </c>
    </row>
    <row r="90" spans="2:14" ht="12.75" customHeight="1" x14ac:dyDescent="0.2">
      <c r="B90" s="4">
        <f t="shared" si="22"/>
        <v>70</v>
      </c>
      <c r="C90" s="12">
        <f t="shared" si="23"/>
        <v>14</v>
      </c>
      <c r="D90" s="12">
        <f t="shared" si="24"/>
        <v>140.01399999999998</v>
      </c>
      <c r="E90" s="32">
        <f t="shared" si="25"/>
        <v>140.01399999999998</v>
      </c>
      <c r="F90" s="36">
        <f t="shared" si="26"/>
        <v>1000</v>
      </c>
      <c r="G90" s="33">
        <f t="shared" si="27"/>
        <v>1000</v>
      </c>
      <c r="H90" s="36">
        <f t="shared" si="28"/>
        <v>1000</v>
      </c>
      <c r="I90" s="33">
        <f t="shared" si="29"/>
        <v>1000</v>
      </c>
      <c r="J90" s="36">
        <f t="shared" si="30"/>
        <v>1000</v>
      </c>
      <c r="K90" s="33">
        <f t="shared" si="31"/>
        <v>1000</v>
      </c>
      <c r="L90" s="36">
        <f t="shared" si="32"/>
        <v>1.6265251463468831</v>
      </c>
      <c r="M90" s="33">
        <f t="shared" si="33"/>
        <v>1000</v>
      </c>
      <c r="N90" s="38">
        <f t="shared" si="34"/>
        <v>1.5915494309189535</v>
      </c>
    </row>
    <row r="91" spans="2:14" ht="12.75" customHeight="1" x14ac:dyDescent="0.2">
      <c r="B91" s="4">
        <f t="shared" si="22"/>
        <v>71</v>
      </c>
      <c r="C91" s="12">
        <f t="shared" si="23"/>
        <v>14.2</v>
      </c>
      <c r="D91" s="12">
        <f t="shared" si="24"/>
        <v>142.01419999999999</v>
      </c>
      <c r="E91" s="32">
        <f t="shared" si="25"/>
        <v>142.01419999999999</v>
      </c>
      <c r="F91" s="36">
        <f t="shared" si="26"/>
        <v>1000</v>
      </c>
      <c r="G91" s="33">
        <f t="shared" si="27"/>
        <v>1000</v>
      </c>
      <c r="H91" s="36">
        <f t="shared" si="28"/>
        <v>1000</v>
      </c>
      <c r="I91" s="33">
        <f t="shared" si="29"/>
        <v>1000</v>
      </c>
      <c r="J91" s="36">
        <f t="shared" si="30"/>
        <v>1000</v>
      </c>
      <c r="K91" s="33">
        <f t="shared" si="31"/>
        <v>1000</v>
      </c>
      <c r="L91" s="36">
        <f t="shared" si="32"/>
        <v>1.6318986050905151</v>
      </c>
      <c r="M91" s="33">
        <f t="shared" si="33"/>
        <v>1000</v>
      </c>
      <c r="N91" s="38">
        <f t="shared" si="34"/>
        <v>1.5915494309189535</v>
      </c>
    </row>
    <row r="92" spans="2:14" ht="12.75" customHeight="1" x14ac:dyDescent="0.2">
      <c r="B92" s="4">
        <f t="shared" si="22"/>
        <v>72</v>
      </c>
      <c r="C92" s="12">
        <f t="shared" si="23"/>
        <v>14.399999999999999</v>
      </c>
      <c r="D92" s="12">
        <f t="shared" si="24"/>
        <v>144.01439999999999</v>
      </c>
      <c r="E92" s="32">
        <f t="shared" si="25"/>
        <v>144.01439999999999</v>
      </c>
      <c r="F92" s="36">
        <f t="shared" si="26"/>
        <v>1000</v>
      </c>
      <c r="G92" s="33">
        <f t="shared" si="27"/>
        <v>1000</v>
      </c>
      <c r="H92" s="36">
        <f t="shared" si="28"/>
        <v>1000</v>
      </c>
      <c r="I92" s="33">
        <f t="shared" si="29"/>
        <v>1000</v>
      </c>
      <c r="J92" s="36">
        <f t="shared" si="30"/>
        <v>1000</v>
      </c>
      <c r="K92" s="33">
        <f t="shared" si="31"/>
        <v>1000</v>
      </c>
      <c r="L92" s="36">
        <f t="shared" si="32"/>
        <v>1.6375764678183398</v>
      </c>
      <c r="M92" s="33">
        <f t="shared" si="33"/>
        <v>1000</v>
      </c>
      <c r="N92" s="38">
        <f t="shared" si="34"/>
        <v>1.5915494309189535</v>
      </c>
    </row>
    <row r="93" spans="2:14" ht="12.75" customHeight="1" x14ac:dyDescent="0.2">
      <c r="B93" s="4">
        <f t="shared" si="22"/>
        <v>73</v>
      </c>
      <c r="C93" s="12">
        <f t="shared" si="23"/>
        <v>14.6</v>
      </c>
      <c r="D93" s="12">
        <f t="shared" si="24"/>
        <v>146.01459999999997</v>
      </c>
      <c r="E93" s="32">
        <f t="shared" si="25"/>
        <v>146.01459999999997</v>
      </c>
      <c r="F93" s="36">
        <f t="shared" si="26"/>
        <v>1000</v>
      </c>
      <c r="G93" s="33">
        <f t="shared" si="27"/>
        <v>1000</v>
      </c>
      <c r="H93" s="36">
        <f t="shared" si="28"/>
        <v>1000</v>
      </c>
      <c r="I93" s="33">
        <f t="shared" si="29"/>
        <v>1000</v>
      </c>
      <c r="J93" s="36">
        <f t="shared" si="30"/>
        <v>1000</v>
      </c>
      <c r="K93" s="33">
        <f t="shared" si="31"/>
        <v>1000</v>
      </c>
      <c r="L93" s="36">
        <f t="shared" si="32"/>
        <v>1.6435959416791788</v>
      </c>
      <c r="M93" s="33">
        <f t="shared" si="33"/>
        <v>1000</v>
      </c>
      <c r="N93" s="38">
        <f t="shared" si="34"/>
        <v>1.5915494309189535</v>
      </c>
    </row>
    <row r="94" spans="2:14" ht="12.75" customHeight="1" x14ac:dyDescent="0.2">
      <c r="B94" s="4">
        <f t="shared" si="22"/>
        <v>74</v>
      </c>
      <c r="C94" s="12">
        <f t="shared" si="23"/>
        <v>14.8</v>
      </c>
      <c r="D94" s="12">
        <f t="shared" si="24"/>
        <v>148.01479999999998</v>
      </c>
      <c r="E94" s="32">
        <f t="shared" si="25"/>
        <v>148.01479999999998</v>
      </c>
      <c r="F94" s="36">
        <f t="shared" si="26"/>
        <v>1000</v>
      </c>
      <c r="G94" s="33">
        <f t="shared" si="27"/>
        <v>1000</v>
      </c>
      <c r="H94" s="36">
        <f t="shared" si="28"/>
        <v>1000</v>
      </c>
      <c r="I94" s="33">
        <f t="shared" si="29"/>
        <v>1000</v>
      </c>
      <c r="J94" s="36">
        <f t="shared" si="30"/>
        <v>1000</v>
      </c>
      <c r="K94" s="33">
        <f t="shared" si="31"/>
        <v>1000</v>
      </c>
      <c r="L94" s="36">
        <f t="shared" si="32"/>
        <v>1.6499997680171707</v>
      </c>
      <c r="M94" s="33">
        <f t="shared" si="33"/>
        <v>1000</v>
      </c>
      <c r="N94" s="38">
        <f t="shared" si="34"/>
        <v>1.5915494309189535</v>
      </c>
    </row>
    <row r="95" spans="2:14" ht="12.75" customHeight="1" x14ac:dyDescent="0.2">
      <c r="B95" s="4">
        <f t="shared" si="22"/>
        <v>75</v>
      </c>
      <c r="C95" s="12">
        <f t="shared" si="23"/>
        <v>15</v>
      </c>
      <c r="D95" s="12">
        <f t="shared" si="24"/>
        <v>150.01499999999999</v>
      </c>
      <c r="E95" s="32">
        <f t="shared" si="25"/>
        <v>150.01499999999999</v>
      </c>
      <c r="F95" s="36">
        <f t="shared" si="26"/>
        <v>1000</v>
      </c>
      <c r="G95" s="33">
        <f t="shared" si="27"/>
        <v>1000</v>
      </c>
      <c r="H95" s="36">
        <f t="shared" si="28"/>
        <v>1000</v>
      </c>
      <c r="I95" s="33">
        <f t="shared" si="29"/>
        <v>1000</v>
      </c>
      <c r="J95" s="36">
        <f t="shared" si="30"/>
        <v>1000</v>
      </c>
      <c r="K95" s="33">
        <f t="shared" si="31"/>
        <v>1000</v>
      </c>
      <c r="L95" s="36">
        <f t="shared" si="32"/>
        <v>1.6568373423828786</v>
      </c>
      <c r="M95" s="33">
        <f t="shared" si="33"/>
        <v>1000</v>
      </c>
      <c r="N95" s="38">
        <f t="shared" si="34"/>
        <v>1.5915494309189535</v>
      </c>
    </row>
    <row r="96" spans="2:14" ht="12.75" customHeight="1" x14ac:dyDescent="0.2">
      <c r="B96" s="4">
        <f t="shared" si="22"/>
        <v>76</v>
      </c>
      <c r="C96" s="12">
        <f t="shared" si="23"/>
        <v>15.2</v>
      </c>
      <c r="D96" s="12">
        <f t="shared" si="24"/>
        <v>152.01519999999999</v>
      </c>
      <c r="E96" s="32">
        <f t="shared" si="25"/>
        <v>152.01519999999999</v>
      </c>
      <c r="F96" s="36">
        <f t="shared" si="26"/>
        <v>1000</v>
      </c>
      <c r="G96" s="33">
        <f t="shared" si="27"/>
        <v>1000</v>
      </c>
      <c r="H96" s="36">
        <f t="shared" si="28"/>
        <v>1000</v>
      </c>
      <c r="I96" s="33">
        <f t="shared" si="29"/>
        <v>1000</v>
      </c>
      <c r="J96" s="36">
        <f t="shared" si="30"/>
        <v>1000</v>
      </c>
      <c r="K96" s="33">
        <f t="shared" si="31"/>
        <v>1000</v>
      </c>
      <c r="L96" s="36">
        <f t="shared" si="32"/>
        <v>1.6641661134639498</v>
      </c>
      <c r="M96" s="33">
        <f t="shared" si="33"/>
        <v>1000</v>
      </c>
      <c r="N96" s="38">
        <f t="shared" si="34"/>
        <v>1.5915494309189535</v>
      </c>
    </row>
    <row r="97" spans="2:14" ht="12.75" customHeight="1" x14ac:dyDescent="0.2">
      <c r="B97" s="4">
        <f t="shared" si="22"/>
        <v>77</v>
      </c>
      <c r="C97" s="12">
        <f t="shared" si="23"/>
        <v>15.4</v>
      </c>
      <c r="D97" s="12">
        <f t="shared" si="24"/>
        <v>154.0154</v>
      </c>
      <c r="E97" s="32">
        <f t="shared" si="25"/>
        <v>154.0154</v>
      </c>
      <c r="F97" s="36">
        <f t="shared" si="26"/>
        <v>1000</v>
      </c>
      <c r="G97" s="33">
        <f t="shared" si="27"/>
        <v>1000</v>
      </c>
      <c r="H97" s="36">
        <f t="shared" si="28"/>
        <v>1000</v>
      </c>
      <c r="I97" s="33">
        <f t="shared" si="29"/>
        <v>1000</v>
      </c>
      <c r="J97" s="36">
        <f t="shared" si="30"/>
        <v>1000</v>
      </c>
      <c r="K97" s="33">
        <f t="shared" si="31"/>
        <v>1000</v>
      </c>
      <c r="L97" s="36">
        <f t="shared" si="32"/>
        <v>1.6720533459266393</v>
      </c>
      <c r="M97" s="33">
        <f t="shared" si="33"/>
        <v>1000</v>
      </c>
      <c r="N97" s="38">
        <f t="shared" si="34"/>
        <v>1.5915494309189535</v>
      </c>
    </row>
    <row r="98" spans="2:14" ht="12.75" customHeight="1" x14ac:dyDescent="0.2">
      <c r="B98" s="4">
        <f t="shared" si="22"/>
        <v>78</v>
      </c>
      <c r="C98" s="12">
        <f t="shared" si="23"/>
        <v>15.600000000000001</v>
      </c>
      <c r="D98" s="12">
        <f t="shared" si="24"/>
        <v>156.01559999999998</v>
      </c>
      <c r="E98" s="32">
        <f t="shared" si="25"/>
        <v>156.01559999999998</v>
      </c>
      <c r="F98" s="36">
        <f t="shared" si="26"/>
        <v>1000</v>
      </c>
      <c r="G98" s="33">
        <f t="shared" si="27"/>
        <v>1000</v>
      </c>
      <c r="H98" s="36">
        <f t="shared" si="28"/>
        <v>1000</v>
      </c>
      <c r="I98" s="33">
        <f t="shared" si="29"/>
        <v>1000</v>
      </c>
      <c r="J98" s="36">
        <f t="shared" si="30"/>
        <v>1000</v>
      </c>
      <c r="K98" s="33">
        <f t="shared" si="31"/>
        <v>1000</v>
      </c>
      <c r="L98" s="36">
        <f t="shared" si="32"/>
        <v>1.6805783630544275</v>
      </c>
      <c r="M98" s="33">
        <f t="shared" si="33"/>
        <v>1000</v>
      </c>
      <c r="N98" s="38">
        <f t="shared" si="34"/>
        <v>1.5915494309189535</v>
      </c>
    </row>
    <row r="99" spans="2:14" ht="12.75" customHeight="1" x14ac:dyDescent="0.2">
      <c r="B99" s="4">
        <f t="shared" si="22"/>
        <v>79</v>
      </c>
      <c r="C99" s="12">
        <f t="shared" si="23"/>
        <v>15.8</v>
      </c>
      <c r="D99" s="12">
        <f t="shared" si="24"/>
        <v>158.01579999999998</v>
      </c>
      <c r="E99" s="32">
        <f t="shared" si="25"/>
        <v>158.01579999999998</v>
      </c>
      <c r="F99" s="36">
        <f t="shared" si="26"/>
        <v>1000</v>
      </c>
      <c r="G99" s="33">
        <f t="shared" si="27"/>
        <v>1000</v>
      </c>
      <c r="H99" s="36">
        <f t="shared" si="28"/>
        <v>1000</v>
      </c>
      <c r="I99" s="33">
        <f t="shared" si="29"/>
        <v>1000</v>
      </c>
      <c r="J99" s="36">
        <f t="shared" si="30"/>
        <v>1000</v>
      </c>
      <c r="K99" s="33">
        <f t="shared" si="31"/>
        <v>1000</v>
      </c>
      <c r="L99" s="36">
        <f t="shared" si="32"/>
        <v>1.6898354292068738</v>
      </c>
      <c r="M99" s="33">
        <f t="shared" si="33"/>
        <v>1000</v>
      </c>
      <c r="N99" s="38">
        <f t="shared" si="34"/>
        <v>1.5915494309189535</v>
      </c>
    </row>
    <row r="100" spans="2:14" ht="12.75" customHeight="1" x14ac:dyDescent="0.2">
      <c r="B100" s="4">
        <f t="shared" si="22"/>
        <v>80</v>
      </c>
      <c r="C100" s="12">
        <f t="shared" si="23"/>
        <v>16</v>
      </c>
      <c r="D100" s="12">
        <f t="shared" si="24"/>
        <v>160.01599999999999</v>
      </c>
      <c r="E100" s="32">
        <f t="shared" si="25"/>
        <v>160.01599999999999</v>
      </c>
      <c r="F100" s="36">
        <f t="shared" si="26"/>
        <v>1000</v>
      </c>
      <c r="G100" s="33">
        <f t="shared" si="27"/>
        <v>1000</v>
      </c>
      <c r="H100" s="36">
        <f t="shared" si="28"/>
        <v>1000</v>
      </c>
      <c r="I100" s="33">
        <f t="shared" si="29"/>
        <v>1000</v>
      </c>
      <c r="J100" s="36">
        <f t="shared" si="30"/>
        <v>1000</v>
      </c>
      <c r="K100" s="33">
        <f t="shared" si="31"/>
        <v>1000</v>
      </c>
      <c r="L100" s="36">
        <f t="shared" si="32"/>
        <v>1.6999374961215599</v>
      </c>
      <c r="M100" s="33">
        <f t="shared" si="33"/>
        <v>1000</v>
      </c>
      <c r="N100" s="38">
        <f t="shared" si="34"/>
        <v>1.5915494309189535</v>
      </c>
    </row>
    <row r="101" spans="2:14" ht="12.75" customHeight="1" x14ac:dyDescent="0.2">
      <c r="B101" s="4">
        <f t="shared" si="22"/>
        <v>81</v>
      </c>
      <c r="C101" s="12">
        <f t="shared" si="23"/>
        <v>16.200000000000003</v>
      </c>
      <c r="D101" s="12">
        <f t="shared" si="24"/>
        <v>162.0162</v>
      </c>
      <c r="E101" s="32">
        <f t="shared" si="25"/>
        <v>162.0162</v>
      </c>
      <c r="F101" s="36">
        <f t="shared" si="26"/>
        <v>1000</v>
      </c>
      <c r="G101" s="33">
        <f t="shared" si="27"/>
        <v>1000</v>
      </c>
      <c r="H101" s="36">
        <f t="shared" si="28"/>
        <v>1000</v>
      </c>
      <c r="I101" s="33">
        <f t="shared" si="29"/>
        <v>1000</v>
      </c>
      <c r="J101" s="36">
        <f t="shared" si="30"/>
        <v>1000</v>
      </c>
      <c r="K101" s="33">
        <f t="shared" si="31"/>
        <v>1000</v>
      </c>
      <c r="L101" s="36">
        <f t="shared" si="32"/>
        <v>1.7110211313984887</v>
      </c>
      <c r="M101" s="33">
        <f t="shared" si="33"/>
        <v>1000</v>
      </c>
      <c r="N101" s="38">
        <f t="shared" si="34"/>
        <v>1.5915494309189535</v>
      </c>
    </row>
    <row r="102" spans="2:14" ht="12.75" customHeight="1" x14ac:dyDescent="0.2">
      <c r="B102" s="4">
        <f t="shared" si="22"/>
        <v>82</v>
      </c>
      <c r="C102" s="12">
        <f t="shared" si="23"/>
        <v>16.399999999999999</v>
      </c>
      <c r="D102" s="12">
        <f t="shared" si="24"/>
        <v>164.01639999999998</v>
      </c>
      <c r="E102" s="32">
        <f t="shared" si="25"/>
        <v>164.01639999999998</v>
      </c>
      <c r="F102" s="36">
        <f t="shared" si="26"/>
        <v>1000</v>
      </c>
      <c r="G102" s="33">
        <f t="shared" si="27"/>
        <v>1000</v>
      </c>
      <c r="H102" s="36">
        <f t="shared" si="28"/>
        <v>1000</v>
      </c>
      <c r="I102" s="33">
        <f t="shared" si="29"/>
        <v>1000</v>
      </c>
      <c r="J102" s="36">
        <f t="shared" si="30"/>
        <v>1000</v>
      </c>
      <c r="K102" s="33">
        <f t="shared" si="31"/>
        <v>1000</v>
      </c>
      <c r="L102" s="36">
        <f t="shared" si="32"/>
        <v>1.7232530889820721</v>
      </c>
      <c r="M102" s="33">
        <f t="shared" si="33"/>
        <v>1000</v>
      </c>
      <c r="N102" s="38">
        <f t="shared" si="34"/>
        <v>1.5915494309189535</v>
      </c>
    </row>
    <row r="103" spans="2:14" ht="12.75" customHeight="1" x14ac:dyDescent="0.2">
      <c r="B103" s="4">
        <f t="shared" si="22"/>
        <v>83</v>
      </c>
      <c r="C103" s="12">
        <f t="shared" si="23"/>
        <v>16.599999999999998</v>
      </c>
      <c r="D103" s="12">
        <f t="shared" si="24"/>
        <v>166.01659999999998</v>
      </c>
      <c r="E103" s="32">
        <f t="shared" si="25"/>
        <v>166.01659999999998</v>
      </c>
      <c r="F103" s="36">
        <f t="shared" si="26"/>
        <v>1000</v>
      </c>
      <c r="G103" s="33">
        <f t="shared" si="27"/>
        <v>1000</v>
      </c>
      <c r="H103" s="36">
        <f t="shared" si="28"/>
        <v>1000</v>
      </c>
      <c r="I103" s="33">
        <f t="shared" si="29"/>
        <v>1000</v>
      </c>
      <c r="J103" s="36">
        <f t="shared" si="30"/>
        <v>1000</v>
      </c>
      <c r="K103" s="33">
        <f t="shared" si="31"/>
        <v>1000</v>
      </c>
      <c r="L103" s="36">
        <f t="shared" si="32"/>
        <v>1.7368391978315303</v>
      </c>
      <c r="M103" s="33">
        <f t="shared" si="33"/>
        <v>1000</v>
      </c>
      <c r="N103" s="38">
        <f t="shared" si="34"/>
        <v>1.5915494309189535</v>
      </c>
    </row>
    <row r="104" spans="2:14" ht="12.75" customHeight="1" x14ac:dyDescent="0.2">
      <c r="B104" s="4">
        <f t="shared" si="22"/>
        <v>84</v>
      </c>
      <c r="C104" s="12">
        <f t="shared" si="23"/>
        <v>16.8</v>
      </c>
      <c r="D104" s="12">
        <f t="shared" si="24"/>
        <v>168.01679999999999</v>
      </c>
      <c r="E104" s="32">
        <f t="shared" si="25"/>
        <v>168.01679999999999</v>
      </c>
      <c r="F104" s="36">
        <f t="shared" si="26"/>
        <v>1000</v>
      </c>
      <c r="G104" s="33">
        <f t="shared" si="27"/>
        <v>1000</v>
      </c>
      <c r="H104" s="36">
        <f t="shared" si="28"/>
        <v>1000</v>
      </c>
      <c r="I104" s="33">
        <f t="shared" si="29"/>
        <v>1000</v>
      </c>
      <c r="J104" s="36">
        <f t="shared" si="30"/>
        <v>1000</v>
      </c>
      <c r="K104" s="33">
        <f t="shared" si="31"/>
        <v>1000</v>
      </c>
      <c r="L104" s="36">
        <f t="shared" si="32"/>
        <v>1.752036583058427</v>
      </c>
      <c r="M104" s="33">
        <f t="shared" si="33"/>
        <v>1000</v>
      </c>
      <c r="N104" s="38">
        <f t="shared" si="34"/>
        <v>1.5915494309189535</v>
      </c>
    </row>
    <row r="105" spans="2:14" ht="12.75" customHeight="1" x14ac:dyDescent="0.2">
      <c r="B105" s="4">
        <f t="shared" si="22"/>
        <v>85</v>
      </c>
      <c r="C105" s="12">
        <f t="shared" si="23"/>
        <v>17</v>
      </c>
      <c r="D105" s="12">
        <f t="shared" si="24"/>
        <v>170.01699999999997</v>
      </c>
      <c r="E105" s="32">
        <f t="shared" si="25"/>
        <v>170.01699999999997</v>
      </c>
      <c r="F105" s="36">
        <f t="shared" si="26"/>
        <v>1000</v>
      </c>
      <c r="G105" s="33">
        <f t="shared" si="27"/>
        <v>1000</v>
      </c>
      <c r="H105" s="36">
        <f t="shared" si="28"/>
        <v>1000</v>
      </c>
      <c r="I105" s="33">
        <f t="shared" si="29"/>
        <v>1000</v>
      </c>
      <c r="J105" s="36">
        <f t="shared" si="30"/>
        <v>1000</v>
      </c>
      <c r="K105" s="33">
        <f t="shared" si="31"/>
        <v>1000</v>
      </c>
      <c r="L105" s="36">
        <f t="shared" si="32"/>
        <v>1.7691707747515677</v>
      </c>
      <c r="M105" s="33">
        <f t="shared" si="33"/>
        <v>1000</v>
      </c>
      <c r="N105" s="38">
        <f t="shared" si="34"/>
        <v>1.5915494309189535</v>
      </c>
    </row>
    <row r="106" spans="2:14" ht="12.75" customHeight="1" x14ac:dyDescent="0.2">
      <c r="B106" s="4">
        <f t="shared" si="22"/>
        <v>86</v>
      </c>
      <c r="C106" s="12">
        <f t="shared" si="23"/>
        <v>17.2</v>
      </c>
      <c r="D106" s="12">
        <f t="shared" si="24"/>
        <v>172.01719999999997</v>
      </c>
      <c r="E106" s="32">
        <f t="shared" si="25"/>
        <v>172.01719999999997</v>
      </c>
      <c r="F106" s="36">
        <f t="shared" si="26"/>
        <v>1000</v>
      </c>
      <c r="G106" s="33">
        <f t="shared" si="27"/>
        <v>1000</v>
      </c>
      <c r="H106" s="36">
        <f t="shared" si="28"/>
        <v>1000</v>
      </c>
      <c r="I106" s="33">
        <f t="shared" si="29"/>
        <v>1000</v>
      </c>
      <c r="J106" s="36">
        <f t="shared" si="30"/>
        <v>1000</v>
      </c>
      <c r="K106" s="33">
        <f t="shared" si="31"/>
        <v>1000</v>
      </c>
      <c r="L106" s="36">
        <f t="shared" si="32"/>
        <v>1.7886601483998825</v>
      </c>
      <c r="M106" s="33">
        <f t="shared" si="33"/>
        <v>1000</v>
      </c>
      <c r="N106" s="38">
        <f t="shared" si="34"/>
        <v>1.5915494309189535</v>
      </c>
    </row>
    <row r="107" spans="2:14" ht="12.75" customHeight="1" x14ac:dyDescent="0.2">
      <c r="B107" s="4">
        <f t="shared" si="22"/>
        <v>87</v>
      </c>
      <c r="C107" s="12">
        <f t="shared" si="23"/>
        <v>17.399999999999999</v>
      </c>
      <c r="D107" s="12">
        <f t="shared" si="24"/>
        <v>174.01739999999998</v>
      </c>
      <c r="E107" s="32">
        <f t="shared" si="25"/>
        <v>174.01739999999998</v>
      </c>
      <c r="F107" s="36">
        <f t="shared" si="26"/>
        <v>1000</v>
      </c>
      <c r="G107" s="33">
        <f t="shared" si="27"/>
        <v>1000</v>
      </c>
      <c r="H107" s="36">
        <f t="shared" si="28"/>
        <v>1000</v>
      </c>
      <c r="I107" s="33">
        <f t="shared" si="29"/>
        <v>1000</v>
      </c>
      <c r="J107" s="36">
        <f t="shared" si="30"/>
        <v>1000</v>
      </c>
      <c r="K107" s="33">
        <f t="shared" si="31"/>
        <v>1000</v>
      </c>
      <c r="L107" s="36">
        <f t="shared" si="32"/>
        <v>1.8110516447622935</v>
      </c>
      <c r="M107" s="33">
        <f t="shared" si="33"/>
        <v>1000</v>
      </c>
      <c r="N107" s="38">
        <f t="shared" si="34"/>
        <v>1.5915494309189535</v>
      </c>
    </row>
    <row r="108" spans="2:14" ht="12.75" customHeight="1" x14ac:dyDescent="0.2">
      <c r="B108" s="4">
        <f t="shared" si="22"/>
        <v>88</v>
      </c>
      <c r="C108" s="12">
        <f t="shared" si="23"/>
        <v>17.600000000000001</v>
      </c>
      <c r="D108" s="12">
        <f t="shared" si="24"/>
        <v>176.01759999999999</v>
      </c>
      <c r="E108" s="32">
        <f t="shared" si="25"/>
        <v>176.01759999999999</v>
      </c>
      <c r="F108" s="36">
        <f t="shared" si="26"/>
        <v>1000</v>
      </c>
      <c r="G108" s="33">
        <f t="shared" si="27"/>
        <v>1000</v>
      </c>
      <c r="H108" s="36">
        <f t="shared" si="28"/>
        <v>1000</v>
      </c>
      <c r="I108" s="33">
        <f t="shared" si="29"/>
        <v>1000</v>
      </c>
      <c r="J108" s="36">
        <f t="shared" si="30"/>
        <v>1000</v>
      </c>
      <c r="K108" s="33">
        <f t="shared" si="31"/>
        <v>1000</v>
      </c>
      <c r="L108" s="36">
        <f t="shared" si="32"/>
        <v>1.8370743489264545</v>
      </c>
      <c r="M108" s="33">
        <f t="shared" si="33"/>
        <v>1000</v>
      </c>
      <c r="N108" s="38">
        <f t="shared" si="34"/>
        <v>1.5915494309189535</v>
      </c>
    </row>
    <row r="109" spans="2:14" ht="12.75" customHeight="1" x14ac:dyDescent="0.2">
      <c r="B109" s="4">
        <f t="shared" si="22"/>
        <v>89</v>
      </c>
      <c r="C109" s="12">
        <f t="shared" si="23"/>
        <v>17.8</v>
      </c>
      <c r="D109" s="12">
        <f t="shared" si="24"/>
        <v>178.01779999999999</v>
      </c>
      <c r="E109" s="32">
        <f t="shared" si="25"/>
        <v>178.01779999999999</v>
      </c>
      <c r="F109" s="36">
        <f t="shared" si="26"/>
        <v>1000</v>
      </c>
      <c r="G109" s="33">
        <f t="shared" si="27"/>
        <v>1000</v>
      </c>
      <c r="H109" s="36">
        <f t="shared" si="28"/>
        <v>1000</v>
      </c>
      <c r="I109" s="33">
        <f t="shared" si="29"/>
        <v>1000</v>
      </c>
      <c r="J109" s="36">
        <f t="shared" si="30"/>
        <v>1000</v>
      </c>
      <c r="K109" s="33">
        <f t="shared" si="31"/>
        <v>1000</v>
      </c>
      <c r="L109" s="36">
        <f t="shared" si="32"/>
        <v>1.8677222935587372</v>
      </c>
      <c r="M109" s="33">
        <f t="shared" si="33"/>
        <v>1000</v>
      </c>
      <c r="N109" s="38">
        <f t="shared" si="34"/>
        <v>1.5915494309189535</v>
      </c>
    </row>
    <row r="110" spans="2:14" ht="12.75" customHeight="1" x14ac:dyDescent="0.2">
      <c r="B110" s="4">
        <f t="shared" si="22"/>
        <v>90</v>
      </c>
      <c r="C110" s="12">
        <f t="shared" si="23"/>
        <v>18</v>
      </c>
      <c r="D110" s="12">
        <f t="shared" si="24"/>
        <v>180.018</v>
      </c>
      <c r="E110" s="32">
        <f t="shared" si="25"/>
        <v>180.018</v>
      </c>
      <c r="F110" s="36">
        <f t="shared" si="26"/>
        <v>1000</v>
      </c>
      <c r="G110" s="33">
        <f t="shared" si="27"/>
        <v>1000</v>
      </c>
      <c r="H110" s="36">
        <f t="shared" si="28"/>
        <v>1000</v>
      </c>
      <c r="I110" s="33">
        <f t="shared" si="29"/>
        <v>1000</v>
      </c>
      <c r="J110" s="36">
        <f t="shared" si="30"/>
        <v>1000</v>
      </c>
      <c r="K110" s="33">
        <f t="shared" si="31"/>
        <v>1000</v>
      </c>
      <c r="L110" s="36">
        <f t="shared" si="32"/>
        <v>1.9043869433435092</v>
      </c>
      <c r="M110" s="33">
        <f t="shared" si="33"/>
        <v>1000</v>
      </c>
      <c r="N110" s="38">
        <f t="shared" si="34"/>
        <v>1.5915494309189535</v>
      </c>
    </row>
    <row r="111" spans="2:14" ht="12.75" customHeight="1" x14ac:dyDescent="0.2">
      <c r="B111" s="4">
        <f t="shared" ref="B111:B120" si="35">(1+B110)</f>
        <v>91</v>
      </c>
      <c r="C111" s="12">
        <f t="shared" si="23"/>
        <v>18.2</v>
      </c>
      <c r="D111" s="12">
        <f t="shared" si="24"/>
        <v>182.01819999999998</v>
      </c>
      <c r="E111" s="32">
        <f t="shared" si="25"/>
        <v>182.01819999999998</v>
      </c>
      <c r="F111" s="36">
        <f t="shared" si="26"/>
        <v>1000</v>
      </c>
      <c r="G111" s="33">
        <f t="shared" si="27"/>
        <v>1000</v>
      </c>
      <c r="H111" s="36">
        <f t="shared" si="28"/>
        <v>1000</v>
      </c>
      <c r="I111" s="33">
        <f t="shared" si="29"/>
        <v>1000</v>
      </c>
      <c r="J111" s="36">
        <f t="shared" si="30"/>
        <v>1000</v>
      </c>
      <c r="K111" s="33">
        <f t="shared" si="31"/>
        <v>1000</v>
      </c>
      <c r="L111" s="36">
        <f t="shared" si="32"/>
        <v>1.9490780016017073</v>
      </c>
      <c r="M111" s="33">
        <f t="shared" si="33"/>
        <v>1000</v>
      </c>
      <c r="N111" s="38">
        <f t="shared" si="34"/>
        <v>1.5915494309189535</v>
      </c>
    </row>
    <row r="112" spans="2:14" ht="12.75" customHeight="1" x14ac:dyDescent="0.2">
      <c r="B112" s="4">
        <f t="shared" si="35"/>
        <v>92</v>
      </c>
      <c r="C112" s="12">
        <f t="shared" si="23"/>
        <v>18.400000000000002</v>
      </c>
      <c r="D112" s="12">
        <f t="shared" si="24"/>
        <v>184.01839999999999</v>
      </c>
      <c r="E112" s="32">
        <f t="shared" si="25"/>
        <v>184.01839999999999</v>
      </c>
      <c r="F112" s="36">
        <f t="shared" si="26"/>
        <v>1000</v>
      </c>
      <c r="G112" s="33">
        <f t="shared" si="27"/>
        <v>1000</v>
      </c>
      <c r="H112" s="36">
        <f t="shared" si="28"/>
        <v>1000</v>
      </c>
      <c r="I112" s="33">
        <f t="shared" si="29"/>
        <v>1000</v>
      </c>
      <c r="J112" s="36">
        <f t="shared" si="30"/>
        <v>1000</v>
      </c>
      <c r="K112" s="33">
        <f t="shared" si="31"/>
        <v>1000</v>
      </c>
      <c r="L112" s="36">
        <f t="shared" si="32"/>
        <v>2.0048098210623979</v>
      </c>
      <c r="M112" s="33">
        <f t="shared" si="33"/>
        <v>1000</v>
      </c>
      <c r="N112" s="38">
        <f t="shared" si="34"/>
        <v>1.5915494309189535</v>
      </c>
    </row>
    <row r="113" spans="2:14" ht="12.75" customHeight="1" x14ac:dyDescent="0.2">
      <c r="B113" s="4">
        <f t="shared" si="35"/>
        <v>93</v>
      </c>
      <c r="C113" s="12">
        <f t="shared" si="23"/>
        <v>18.600000000000001</v>
      </c>
      <c r="D113" s="12">
        <f t="shared" si="24"/>
        <v>186.01859999999999</v>
      </c>
      <c r="E113" s="32">
        <f t="shared" si="25"/>
        <v>186.01859999999999</v>
      </c>
      <c r="F113" s="36">
        <f t="shared" si="26"/>
        <v>1000</v>
      </c>
      <c r="G113" s="33">
        <f t="shared" si="27"/>
        <v>1000</v>
      </c>
      <c r="H113" s="36">
        <f t="shared" si="28"/>
        <v>1000</v>
      </c>
      <c r="I113" s="33">
        <f t="shared" si="29"/>
        <v>1000</v>
      </c>
      <c r="J113" s="36">
        <f t="shared" si="30"/>
        <v>1000</v>
      </c>
      <c r="K113" s="33">
        <f t="shared" si="31"/>
        <v>1000</v>
      </c>
      <c r="L113" s="36">
        <f t="shared" si="32"/>
        <v>2.0763190230100426</v>
      </c>
      <c r="M113" s="33">
        <f t="shared" si="33"/>
        <v>1000</v>
      </c>
      <c r="N113" s="38">
        <f t="shared" si="34"/>
        <v>1.5915494309189535</v>
      </c>
    </row>
    <row r="114" spans="2:14" ht="12.75" customHeight="1" x14ac:dyDescent="0.2">
      <c r="B114" s="4">
        <f t="shared" si="35"/>
        <v>94</v>
      </c>
      <c r="C114" s="12">
        <f t="shared" si="23"/>
        <v>18.799999999999997</v>
      </c>
      <c r="D114" s="12">
        <f t="shared" si="24"/>
        <v>188.01879999999997</v>
      </c>
      <c r="E114" s="32">
        <f t="shared" si="25"/>
        <v>188.01879999999997</v>
      </c>
      <c r="F114" s="36">
        <f t="shared" si="26"/>
        <v>1000</v>
      </c>
      <c r="G114" s="33">
        <f t="shared" si="27"/>
        <v>1000</v>
      </c>
      <c r="H114" s="36">
        <f t="shared" si="28"/>
        <v>1000</v>
      </c>
      <c r="I114" s="33">
        <f t="shared" si="29"/>
        <v>1000</v>
      </c>
      <c r="J114" s="36">
        <f t="shared" si="30"/>
        <v>1000</v>
      </c>
      <c r="K114" s="33">
        <f t="shared" si="31"/>
        <v>1000</v>
      </c>
      <c r="L114" s="36">
        <f t="shared" si="32"/>
        <v>2.1714997346536102</v>
      </c>
      <c r="M114" s="33">
        <f t="shared" si="33"/>
        <v>1000</v>
      </c>
      <c r="N114" s="38">
        <f t="shared" si="34"/>
        <v>1.5915494309189535</v>
      </c>
    </row>
    <row r="115" spans="2:14" ht="12.75" customHeight="1" x14ac:dyDescent="0.2">
      <c r="B115" s="4">
        <f t="shared" si="35"/>
        <v>95</v>
      </c>
      <c r="C115" s="12">
        <f t="shared" si="23"/>
        <v>19</v>
      </c>
      <c r="D115" s="12">
        <f t="shared" si="24"/>
        <v>190.01899999999998</v>
      </c>
      <c r="E115" s="32">
        <f t="shared" si="25"/>
        <v>190.01899999999998</v>
      </c>
      <c r="F115" s="36">
        <f t="shared" si="26"/>
        <v>1000</v>
      </c>
      <c r="G115" s="33">
        <f t="shared" si="27"/>
        <v>1000</v>
      </c>
      <c r="H115" s="36">
        <f t="shared" si="28"/>
        <v>1000</v>
      </c>
      <c r="I115" s="33">
        <f t="shared" si="29"/>
        <v>1000</v>
      </c>
      <c r="J115" s="36">
        <f t="shared" si="30"/>
        <v>1000</v>
      </c>
      <c r="K115" s="33">
        <f t="shared" si="31"/>
        <v>1000</v>
      </c>
      <c r="L115" s="36">
        <f t="shared" si="32"/>
        <v>2.3045611103099404</v>
      </c>
      <c r="M115" s="33">
        <f t="shared" si="33"/>
        <v>1000</v>
      </c>
      <c r="N115" s="38">
        <f t="shared" si="34"/>
        <v>1.5915494309189535</v>
      </c>
    </row>
    <row r="116" spans="2:14" ht="12.75" customHeight="1" x14ac:dyDescent="0.2">
      <c r="B116" s="4">
        <f t="shared" si="35"/>
        <v>96</v>
      </c>
      <c r="C116" s="12">
        <f>(B116/100)*$L$17</f>
        <v>19.2</v>
      </c>
      <c r="D116" s="12">
        <f>IF(E116&lt;=$E$1,$E$1,IF(E116&gt;($L$18-$E$2),($L$18-$E$2),E116))</f>
        <v>192.01919999999998</v>
      </c>
      <c r="E116" s="32">
        <f t="shared" si="25"/>
        <v>192.01919999999998</v>
      </c>
      <c r="F116" s="36">
        <f t="shared" si="26"/>
        <v>1000</v>
      </c>
      <c r="G116" s="33">
        <f t="shared" si="27"/>
        <v>1000</v>
      </c>
      <c r="H116" s="36">
        <f t="shared" si="28"/>
        <v>1000</v>
      </c>
      <c r="I116" s="33">
        <f t="shared" si="29"/>
        <v>1000</v>
      </c>
      <c r="J116" s="36">
        <f t="shared" si="30"/>
        <v>1000</v>
      </c>
      <c r="K116" s="33">
        <f t="shared" si="31"/>
        <v>1000</v>
      </c>
      <c r="L116" s="36">
        <f t="shared" si="32"/>
        <v>2.5039211331700346</v>
      </c>
      <c r="M116" s="33">
        <f t="shared" si="33"/>
        <v>1000</v>
      </c>
      <c r="N116" s="38">
        <f t="shared" si="34"/>
        <v>1.5915494309189535</v>
      </c>
    </row>
    <row r="117" spans="2:14" ht="12.75" customHeight="1" x14ac:dyDescent="0.2">
      <c r="B117" s="4">
        <f t="shared" si="35"/>
        <v>97</v>
      </c>
      <c r="C117" s="12">
        <f>(B117/100)*$L$17</f>
        <v>19.399999999999999</v>
      </c>
      <c r="D117" s="12">
        <f>IF(E117&lt;=$E$1,$E$1,IF(E117&gt;($L$18-$E$2),($L$18-$E$2),E117))</f>
        <v>194.01939999999999</v>
      </c>
      <c r="E117" s="32">
        <f t="shared" si="25"/>
        <v>194.01939999999999</v>
      </c>
      <c r="F117" s="36">
        <f t="shared" si="26"/>
        <v>1000</v>
      </c>
      <c r="G117" s="33">
        <f t="shared" si="27"/>
        <v>1000</v>
      </c>
      <c r="H117" s="36">
        <f t="shared" si="28"/>
        <v>1000</v>
      </c>
      <c r="I117" s="33">
        <f t="shared" si="29"/>
        <v>1000</v>
      </c>
      <c r="J117" s="36">
        <f t="shared" si="30"/>
        <v>1000</v>
      </c>
      <c r="K117" s="33">
        <f t="shared" si="31"/>
        <v>1000</v>
      </c>
      <c r="L117" s="36">
        <f t="shared" si="32"/>
        <v>2.835888019123201</v>
      </c>
      <c r="M117" s="33">
        <f t="shared" si="33"/>
        <v>1000</v>
      </c>
      <c r="N117" s="38">
        <f t="shared" si="34"/>
        <v>1.5915494309189535</v>
      </c>
    </row>
    <row r="118" spans="2:14" ht="12.75" customHeight="1" x14ac:dyDescent="0.2">
      <c r="B118" s="4">
        <f t="shared" si="35"/>
        <v>98</v>
      </c>
      <c r="C118" s="12">
        <f>(B118/100)*$L$17</f>
        <v>19.600000000000001</v>
      </c>
      <c r="D118" s="12">
        <f>IF(E118&lt;=$E$1,$E$1,IF(E118&gt;($L$18-$E$2),($L$18-$E$2),E118))</f>
        <v>196.01959999999997</v>
      </c>
      <c r="E118" s="32">
        <f t="shared" si="25"/>
        <v>196.01959999999997</v>
      </c>
      <c r="F118" s="36">
        <f t="shared" si="26"/>
        <v>1000</v>
      </c>
      <c r="G118" s="33">
        <f t="shared" si="27"/>
        <v>1000</v>
      </c>
      <c r="H118" s="36">
        <f t="shared" si="28"/>
        <v>1000</v>
      </c>
      <c r="I118" s="33">
        <f t="shared" si="29"/>
        <v>1000</v>
      </c>
      <c r="J118" s="36">
        <f t="shared" si="30"/>
        <v>1000</v>
      </c>
      <c r="K118" s="33">
        <f t="shared" si="31"/>
        <v>1000</v>
      </c>
      <c r="L118" s="36">
        <f t="shared" si="32"/>
        <v>3.4993858299994565</v>
      </c>
      <c r="M118" s="33">
        <f t="shared" si="33"/>
        <v>1000</v>
      </c>
      <c r="N118" s="38">
        <f t="shared" si="34"/>
        <v>1.5915494309189535</v>
      </c>
    </row>
    <row r="119" spans="2:14" ht="12.75" customHeight="1" x14ac:dyDescent="0.2">
      <c r="B119" s="4">
        <f t="shared" si="35"/>
        <v>99</v>
      </c>
      <c r="C119" s="12">
        <f>(B119/100)*$L$17</f>
        <v>19.8</v>
      </c>
      <c r="D119" s="12">
        <f>IF(E119&lt;=$E$1,$E$1,IF(E119&gt;($L$18-$E$2),($L$18-$E$2),E119))</f>
        <v>198.01979999999998</v>
      </c>
      <c r="E119" s="32">
        <f t="shared" si="25"/>
        <v>198.01979999999998</v>
      </c>
      <c r="F119" s="36">
        <f t="shared" si="26"/>
        <v>1000</v>
      </c>
      <c r="G119" s="33">
        <f t="shared" si="27"/>
        <v>1000</v>
      </c>
      <c r="H119" s="36">
        <f t="shared" si="28"/>
        <v>1000</v>
      </c>
      <c r="I119" s="33">
        <f t="shared" si="29"/>
        <v>1000</v>
      </c>
      <c r="J119" s="36">
        <f t="shared" si="30"/>
        <v>1000</v>
      </c>
      <c r="K119" s="33">
        <f t="shared" si="31"/>
        <v>1000</v>
      </c>
      <c r="L119" s="36">
        <f t="shared" si="32"/>
        <v>5.4890337624487229</v>
      </c>
      <c r="M119" s="33">
        <f t="shared" si="33"/>
        <v>1000</v>
      </c>
      <c r="N119" s="38">
        <f t="shared" si="34"/>
        <v>1.5915494309189535</v>
      </c>
    </row>
    <row r="120" spans="2:14" ht="12.75" customHeight="1" thickBot="1" x14ac:dyDescent="0.25">
      <c r="B120" s="4">
        <f t="shared" si="35"/>
        <v>100</v>
      </c>
      <c r="C120" s="12">
        <f>(B120/100)*$L$17</f>
        <v>20</v>
      </c>
      <c r="D120" s="12">
        <f>IF(E120&lt;=$E$1,$E$1,IF(E120&gt;($L$18-$E$2),($L$18-$E$2),E120))</f>
        <v>200.01949999999999</v>
      </c>
      <c r="E120" s="34">
        <f t="shared" si="25"/>
        <v>200.01999999999998</v>
      </c>
      <c r="F120" s="37">
        <f t="shared" si="26"/>
        <v>1000</v>
      </c>
      <c r="G120" s="35">
        <f t="shared" si="27"/>
        <v>1000</v>
      </c>
      <c r="H120" s="37">
        <f t="shared" si="28"/>
        <v>1000</v>
      </c>
      <c r="I120" s="35">
        <f t="shared" si="29"/>
        <v>1000</v>
      </c>
      <c r="J120" s="37">
        <f t="shared" si="30"/>
        <v>1000</v>
      </c>
      <c r="K120" s="35">
        <f t="shared" si="31"/>
        <v>1000</v>
      </c>
      <c r="L120" s="37">
        <f t="shared" si="32"/>
        <v>15917.005269365394</v>
      </c>
      <c r="M120" s="35">
        <f t="shared" si="33"/>
        <v>1000</v>
      </c>
      <c r="N120" s="39">
        <f t="shared" si="34"/>
        <v>1.5915494309189535</v>
      </c>
    </row>
    <row r="121" spans="2:14" ht="12.75" customHeight="1" x14ac:dyDescent="0.2">
      <c r="D121" s="12"/>
      <c r="F121" s="2"/>
      <c r="G121" s="15"/>
    </row>
  </sheetData>
  <sheetProtection sheet="1" objects="1" scenarios="1"/>
  <mergeCells count="1">
    <mergeCell ref="N14:N19"/>
  </mergeCells>
  <phoneticPr fontId="0" type="noConversion"/>
  <pageMargins left="0.75" right="0.75" top="1" bottom="1" header="0" footer="0"/>
  <pageSetup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9" r:id="rId4">
          <objectPr defaultSize="0" r:id="rId5">
            <anchor moveWithCells="1">
              <from>
                <xdr:col>8</xdr:col>
                <xdr:colOff>381000</xdr:colOff>
                <xdr:row>0</xdr:row>
                <xdr:rowOff>76200</xdr:rowOff>
              </from>
              <to>
                <xdr:col>12</xdr:col>
                <xdr:colOff>190500</xdr:colOff>
                <xdr:row>3</xdr:row>
                <xdr:rowOff>47625</xdr:rowOff>
              </to>
            </anchor>
          </objectPr>
        </oleObject>
      </mc:Choice>
      <mc:Fallback>
        <oleObject progId="Equation.3" shapeId="4099" r:id="rId4"/>
      </mc:Fallback>
    </mc:AlternateContent>
    <mc:AlternateContent xmlns:mc="http://schemas.openxmlformats.org/markup-compatibility/2006">
      <mc:Choice Requires="x14">
        <oleObject progId="Equation.3" shapeId="4101" r:id="rId6">
          <objectPr defaultSize="0" autoPict="0" r:id="rId7">
            <anchor moveWithCells="1">
              <from>
                <xdr:col>1</xdr:col>
                <xdr:colOff>409575</xdr:colOff>
                <xdr:row>7</xdr:row>
                <xdr:rowOff>142875</xdr:rowOff>
              </from>
              <to>
                <xdr:col>5</xdr:col>
                <xdr:colOff>552450</xdr:colOff>
                <xdr:row>10</xdr:row>
                <xdr:rowOff>123825</xdr:rowOff>
              </to>
            </anchor>
          </objectPr>
        </oleObject>
      </mc:Choice>
      <mc:Fallback>
        <oleObject progId="Equation.3" shapeId="4101" r:id="rId6"/>
      </mc:Fallback>
    </mc:AlternateContent>
    <mc:AlternateContent xmlns:mc="http://schemas.openxmlformats.org/markup-compatibility/2006">
      <mc:Choice Requires="x14">
        <oleObject progId="Equation.3" shapeId="4105" r:id="rId8">
          <objectPr defaultSize="0" autoPict="0" r:id="rId9">
            <anchor moveWithCells="1">
              <from>
                <xdr:col>6</xdr:col>
                <xdr:colOff>19050</xdr:colOff>
                <xdr:row>8</xdr:row>
                <xdr:rowOff>133350</xdr:rowOff>
              </from>
              <to>
                <xdr:col>7</xdr:col>
                <xdr:colOff>723900</xdr:colOff>
                <xdr:row>10</xdr:row>
                <xdr:rowOff>19050</xdr:rowOff>
              </to>
            </anchor>
          </objectPr>
        </oleObject>
      </mc:Choice>
      <mc:Fallback>
        <oleObject progId="Equation.3" shapeId="4105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"/>
  <sheetViews>
    <sheetView topLeftCell="B1" zoomScaleNormal="100" workbookViewId="0">
      <selection activeCell="Q12" sqref="Q12"/>
    </sheetView>
  </sheetViews>
  <sheetFormatPr baseColWidth="10" defaultColWidth="11.42578125" defaultRowHeight="12.75" customHeight="1" x14ac:dyDescent="0.2"/>
  <cols>
    <col min="1" max="16384" width="11.42578125" style="3"/>
  </cols>
  <sheetData>
    <row r="1" spans="1:16" ht="12.75" customHeight="1" x14ac:dyDescent="0.2">
      <c r="A1" s="13" t="s">
        <v>11</v>
      </c>
      <c r="B1" s="14" t="s">
        <v>26</v>
      </c>
      <c r="C1" s="14" t="s">
        <v>22</v>
      </c>
      <c r="D1" s="14" t="s">
        <v>15</v>
      </c>
      <c r="E1" s="14" t="s">
        <v>16</v>
      </c>
      <c r="F1" s="14" t="s">
        <v>23</v>
      </c>
      <c r="G1" s="14" t="s">
        <v>20</v>
      </c>
      <c r="H1" s="14" t="s">
        <v>19</v>
      </c>
      <c r="I1" s="10" t="s">
        <v>9</v>
      </c>
      <c r="J1" s="170">
        <v>50</v>
      </c>
      <c r="K1" s="11" t="s">
        <v>10</v>
      </c>
    </row>
    <row r="2" spans="1:16" ht="12.75" customHeight="1" x14ac:dyDescent="0.2">
      <c r="A2" s="4">
        <v>0</v>
      </c>
      <c r="B2" s="12">
        <f t="shared" ref="B2:B33" si="0">(A2/100)*$J$5</f>
        <v>0</v>
      </c>
      <c r="C2" s="12">
        <f t="shared" ref="C2:C33" si="1">IF(F2&lt;=$L$2,$L$2,IF(F2&gt;($J$6-$L$3),($J$6-$L$3),F2))</f>
        <v>4.9000000000000004</v>
      </c>
      <c r="D2" s="17">
        <f t="shared" ref="D2:D33" si="2">$O$2*(1-$L$2/C2)</f>
        <v>0</v>
      </c>
      <c r="E2" s="17">
        <f t="shared" ref="E2:E33" si="3">$O$3*(1-$L$3/($J$6-C2))</f>
        <v>79.493793868191688</v>
      </c>
      <c r="F2" s="18">
        <f t="shared" ref="F2:F33" si="4">(A2/100)*$J$6</f>
        <v>0</v>
      </c>
      <c r="G2" s="17">
        <f t="shared" ref="G2:G33" si="5">D2+($O$7-E2)</f>
        <v>0</v>
      </c>
      <c r="H2" s="17">
        <f t="shared" ref="H2:H33" si="6">$O$2</f>
        <v>1.6240300315499523</v>
      </c>
      <c r="I2" s="9" t="s">
        <v>2</v>
      </c>
      <c r="J2" s="169">
        <v>9.8000000000000007</v>
      </c>
      <c r="K2" s="9" t="s">
        <v>4</v>
      </c>
      <c r="L2" s="12">
        <f>J2/2</f>
        <v>4.9000000000000004</v>
      </c>
      <c r="M2" s="3" t="s">
        <v>8</v>
      </c>
      <c r="N2" s="9" t="s">
        <v>0</v>
      </c>
      <c r="O2" s="15">
        <f>$J$1/(2*PI()*L2)</f>
        <v>1.6240300315499523</v>
      </c>
      <c r="P2" s="11" t="s">
        <v>18</v>
      </c>
    </row>
    <row r="3" spans="1:16" ht="12.75" customHeight="1" x14ac:dyDescent="0.2">
      <c r="A3" s="4">
        <f>(1+A2)</f>
        <v>1</v>
      </c>
      <c r="B3" s="12">
        <f t="shared" si="0"/>
        <v>0.1</v>
      </c>
      <c r="C3" s="12">
        <f t="shared" si="1"/>
        <v>4.9000000000000004</v>
      </c>
      <c r="D3" s="17">
        <f t="shared" si="2"/>
        <v>0</v>
      </c>
      <c r="E3" s="17">
        <f t="shared" si="3"/>
        <v>79.493793868191688</v>
      </c>
      <c r="F3" s="18">
        <f t="shared" si="4"/>
        <v>1</v>
      </c>
      <c r="G3" s="17">
        <f t="shared" si="5"/>
        <v>0</v>
      </c>
      <c r="H3" s="17">
        <f t="shared" si="6"/>
        <v>1.6240300315499523</v>
      </c>
      <c r="I3" s="9" t="s">
        <v>3</v>
      </c>
      <c r="J3" s="169">
        <v>0.2</v>
      </c>
      <c r="K3" s="9" t="s">
        <v>5</v>
      </c>
      <c r="L3" s="12">
        <f>J3/2</f>
        <v>0.1</v>
      </c>
      <c r="M3" s="3" t="s">
        <v>8</v>
      </c>
      <c r="N3" s="9" t="s">
        <v>6</v>
      </c>
      <c r="O3" s="15">
        <f>$J$1/(2*PI()*L3)</f>
        <v>79.577471545947674</v>
      </c>
      <c r="P3" s="11" t="s">
        <v>18</v>
      </c>
    </row>
    <row r="4" spans="1:16" ht="12.75" customHeight="1" x14ac:dyDescent="0.2">
      <c r="A4" s="4">
        <f t="shared" ref="A4:A67" si="7">(1+A3)</f>
        <v>2</v>
      </c>
      <c r="B4" s="12">
        <f t="shared" si="0"/>
        <v>0.2</v>
      </c>
      <c r="C4" s="12">
        <f t="shared" si="1"/>
        <v>4.9000000000000004</v>
      </c>
      <c r="D4" s="17">
        <f t="shared" si="2"/>
        <v>0</v>
      </c>
      <c r="E4" s="17">
        <f t="shared" si="3"/>
        <v>79.493793868191688</v>
      </c>
      <c r="F4" s="18">
        <f t="shared" si="4"/>
        <v>2</v>
      </c>
      <c r="G4" s="17">
        <f t="shared" si="5"/>
        <v>0</v>
      </c>
      <c r="H4" s="17">
        <f t="shared" si="6"/>
        <v>1.6240300315499523</v>
      </c>
      <c r="I4" s="9" t="s">
        <v>13</v>
      </c>
      <c r="J4" s="12">
        <f>J2+J3</f>
        <v>10</v>
      </c>
      <c r="K4" s="9" t="s">
        <v>21</v>
      </c>
      <c r="L4" s="12">
        <f>L2+L3</f>
        <v>5</v>
      </c>
      <c r="M4" s="3" t="s">
        <v>8</v>
      </c>
      <c r="N4" s="9" t="s">
        <v>12</v>
      </c>
      <c r="O4" s="15">
        <f>O2+O3</f>
        <v>81.201501577497623</v>
      </c>
      <c r="P4" s="11" t="s">
        <v>18</v>
      </c>
    </row>
    <row r="5" spans="1:16" ht="12.75" customHeight="1" x14ac:dyDescent="0.2">
      <c r="A5" s="4">
        <f t="shared" si="7"/>
        <v>3</v>
      </c>
      <c r="B5" s="12">
        <f t="shared" si="0"/>
        <v>0.3</v>
      </c>
      <c r="C5" s="12">
        <f t="shared" si="1"/>
        <v>4.9000000000000004</v>
      </c>
      <c r="D5" s="17">
        <f t="shared" si="2"/>
        <v>0</v>
      </c>
      <c r="E5" s="17">
        <f t="shared" si="3"/>
        <v>79.493793868191688</v>
      </c>
      <c r="F5" s="18">
        <f t="shared" si="4"/>
        <v>3</v>
      </c>
      <c r="G5" s="17">
        <f t="shared" si="5"/>
        <v>0</v>
      </c>
      <c r="H5" s="17">
        <f t="shared" si="6"/>
        <v>1.6240300315499523</v>
      </c>
      <c r="I5" s="9" t="s">
        <v>14</v>
      </c>
      <c r="J5" s="13">
        <v>10</v>
      </c>
      <c r="N5" s="4"/>
      <c r="O5" s="19"/>
    </row>
    <row r="6" spans="1:16" ht="12.75" customHeight="1" x14ac:dyDescent="0.2">
      <c r="A6" s="4">
        <f t="shared" si="7"/>
        <v>4</v>
      </c>
      <c r="B6" s="12">
        <f t="shared" si="0"/>
        <v>0.4</v>
      </c>
      <c r="C6" s="12">
        <f t="shared" si="1"/>
        <v>4.9000000000000004</v>
      </c>
      <c r="D6" s="17">
        <f t="shared" si="2"/>
        <v>0</v>
      </c>
      <c r="E6" s="17">
        <f t="shared" si="3"/>
        <v>79.493793868191688</v>
      </c>
      <c r="F6" s="18">
        <f t="shared" si="4"/>
        <v>4</v>
      </c>
      <c r="G6" s="17">
        <f t="shared" si="5"/>
        <v>0</v>
      </c>
      <c r="H6" s="17">
        <f t="shared" si="6"/>
        <v>1.6240300315499523</v>
      </c>
      <c r="I6" s="9" t="s">
        <v>1</v>
      </c>
      <c r="J6" s="18">
        <f>J5*(J2+J3)</f>
        <v>100</v>
      </c>
      <c r="K6" s="3" t="s">
        <v>8</v>
      </c>
      <c r="N6" s="16" t="s">
        <v>24</v>
      </c>
      <c r="O6" s="15">
        <f>O2*(1-L2/(J6-L3))</f>
        <v>1.5443729028753299</v>
      </c>
      <c r="P6" s="11" t="s">
        <v>18</v>
      </c>
    </row>
    <row r="7" spans="1:16" ht="12.75" customHeight="1" x14ac:dyDescent="0.2">
      <c r="A7" s="4">
        <f t="shared" si="7"/>
        <v>5</v>
      </c>
      <c r="B7" s="12">
        <f t="shared" si="0"/>
        <v>0.5</v>
      </c>
      <c r="C7" s="12">
        <f t="shared" si="1"/>
        <v>5</v>
      </c>
      <c r="D7" s="17">
        <f t="shared" si="2"/>
        <v>3.2480600630998897E-2</v>
      </c>
      <c r="E7" s="17">
        <f t="shared" si="3"/>
        <v>79.493705786425622</v>
      </c>
      <c r="F7" s="18">
        <f t="shared" si="4"/>
        <v>5</v>
      </c>
      <c r="G7" s="17">
        <f t="shared" si="5"/>
        <v>3.2568682397064681E-2</v>
      </c>
      <c r="H7" s="17">
        <f t="shared" si="6"/>
        <v>1.6240300315499523</v>
      </c>
      <c r="N7" s="16" t="s">
        <v>25</v>
      </c>
      <c r="O7" s="15">
        <f>O3*(1-L3/(J6-L2))</f>
        <v>79.493793868191688</v>
      </c>
      <c r="P7" s="11" t="s">
        <v>18</v>
      </c>
    </row>
    <row r="8" spans="1:16" ht="12.75" customHeight="1" x14ac:dyDescent="0.2">
      <c r="A8" s="4">
        <f t="shared" si="7"/>
        <v>6</v>
      </c>
      <c r="B8" s="12">
        <f t="shared" si="0"/>
        <v>0.6</v>
      </c>
      <c r="C8" s="12">
        <f t="shared" si="1"/>
        <v>6</v>
      </c>
      <c r="D8" s="17">
        <f t="shared" si="2"/>
        <v>0.29773883911749111</v>
      </c>
      <c r="E8" s="17">
        <f t="shared" si="3"/>
        <v>79.492814661324317</v>
      </c>
      <c r="F8" s="18">
        <f t="shared" si="4"/>
        <v>6</v>
      </c>
      <c r="G8" s="17">
        <f t="shared" si="5"/>
        <v>0.29871804598486151</v>
      </c>
      <c r="H8" s="17">
        <f t="shared" si="6"/>
        <v>1.6240300315499523</v>
      </c>
      <c r="N8" s="16" t="s">
        <v>17</v>
      </c>
      <c r="O8" s="15">
        <f>O6+O7</f>
        <v>81.038166771067011</v>
      </c>
      <c r="P8" s="11" t="s">
        <v>18</v>
      </c>
    </row>
    <row r="9" spans="1:16" ht="12.75" customHeight="1" x14ac:dyDescent="0.2">
      <c r="A9" s="4">
        <f t="shared" si="7"/>
        <v>7</v>
      </c>
      <c r="B9" s="12">
        <f t="shared" si="0"/>
        <v>0.70000000000000007</v>
      </c>
      <c r="C9" s="12">
        <f t="shared" si="1"/>
        <v>7.0000000000000009</v>
      </c>
      <c r="D9" s="17">
        <f t="shared" si="2"/>
        <v>0.48720900946498574</v>
      </c>
      <c r="E9" s="17">
        <f t="shared" si="3"/>
        <v>79.491904372242345</v>
      </c>
      <c r="F9" s="18">
        <f t="shared" si="4"/>
        <v>7.0000000000000009</v>
      </c>
      <c r="G9" s="17">
        <f t="shared" si="5"/>
        <v>0.48909850541432803</v>
      </c>
      <c r="H9" s="17">
        <f t="shared" si="6"/>
        <v>1.6240300315499523</v>
      </c>
    </row>
    <row r="10" spans="1:16" ht="12.75" customHeight="1" x14ac:dyDescent="0.2">
      <c r="A10" s="4">
        <f t="shared" si="7"/>
        <v>8</v>
      </c>
      <c r="B10" s="12">
        <f t="shared" si="0"/>
        <v>0.8</v>
      </c>
      <c r="C10" s="12">
        <f t="shared" si="1"/>
        <v>8</v>
      </c>
      <c r="D10" s="17">
        <f t="shared" si="2"/>
        <v>0.62931163722560646</v>
      </c>
      <c r="E10" s="17">
        <f t="shared" si="3"/>
        <v>79.490974294267289</v>
      </c>
      <c r="F10" s="18">
        <f t="shared" si="4"/>
        <v>8</v>
      </c>
      <c r="G10" s="17">
        <f t="shared" si="5"/>
        <v>0.63213121115000481</v>
      </c>
      <c r="H10" s="17">
        <f t="shared" si="6"/>
        <v>1.6240300315499523</v>
      </c>
      <c r="M10" s="13"/>
    </row>
    <row r="11" spans="1:16" ht="12.75" customHeight="1" x14ac:dyDescent="0.2">
      <c r="A11" s="4">
        <f t="shared" si="7"/>
        <v>9</v>
      </c>
      <c r="B11" s="12">
        <f t="shared" si="0"/>
        <v>0.89999999999999991</v>
      </c>
      <c r="C11" s="12">
        <f t="shared" si="1"/>
        <v>9</v>
      </c>
      <c r="D11" s="17">
        <f t="shared" si="2"/>
        <v>0.73983590326164483</v>
      </c>
      <c r="E11" s="17">
        <f t="shared" si="3"/>
        <v>79.490023775018059</v>
      </c>
      <c r="F11" s="18">
        <f t="shared" si="4"/>
        <v>9</v>
      </c>
      <c r="G11" s="17">
        <f t="shared" si="5"/>
        <v>0.74360599643527303</v>
      </c>
      <c r="H11" s="17">
        <f t="shared" si="6"/>
        <v>1.6240300315499523</v>
      </c>
      <c r="M11" s="4"/>
    </row>
    <row r="12" spans="1:16" ht="12.75" customHeight="1" x14ac:dyDescent="0.2">
      <c r="A12" s="4">
        <f t="shared" si="7"/>
        <v>10</v>
      </c>
      <c r="B12" s="12">
        <f t="shared" si="0"/>
        <v>1</v>
      </c>
      <c r="C12" s="12">
        <f t="shared" si="1"/>
        <v>10</v>
      </c>
      <c r="D12" s="17">
        <f t="shared" si="2"/>
        <v>0.82825531609047565</v>
      </c>
      <c r="E12" s="17">
        <f t="shared" si="3"/>
        <v>79.489052133118847</v>
      </c>
      <c r="F12" s="18">
        <f t="shared" si="4"/>
        <v>10</v>
      </c>
      <c r="G12" s="17">
        <f t="shared" si="5"/>
        <v>0.83299705116331657</v>
      </c>
      <c r="H12" s="17">
        <f t="shared" si="6"/>
        <v>1.6240300315499523</v>
      </c>
      <c r="M12" s="4"/>
    </row>
    <row r="13" spans="1:16" ht="12.75" customHeight="1" x14ac:dyDescent="0.2">
      <c r="A13" s="4">
        <f t="shared" si="7"/>
        <v>11</v>
      </c>
      <c r="B13" s="12">
        <f t="shared" si="0"/>
        <v>1.1000000000000001</v>
      </c>
      <c r="C13" s="12">
        <f t="shared" si="1"/>
        <v>11</v>
      </c>
      <c r="D13" s="17">
        <f t="shared" si="2"/>
        <v>0.90059847204133703</v>
      </c>
      <c r="E13" s="17">
        <f t="shared" si="3"/>
        <v>79.488058656570203</v>
      </c>
      <c r="F13" s="18">
        <f t="shared" si="4"/>
        <v>11</v>
      </c>
      <c r="G13" s="17">
        <f t="shared" si="5"/>
        <v>0.90633368366282141</v>
      </c>
      <c r="H13" s="17">
        <f t="shared" si="6"/>
        <v>1.6240300315499523</v>
      </c>
      <c r="M13" s="4"/>
    </row>
    <row r="14" spans="1:16" ht="12.75" customHeight="1" x14ac:dyDescent="0.2">
      <c r="A14" s="4">
        <f t="shared" si="7"/>
        <v>12</v>
      </c>
      <c r="B14" s="12">
        <f t="shared" si="0"/>
        <v>1.2</v>
      </c>
      <c r="C14" s="12">
        <f t="shared" si="1"/>
        <v>12</v>
      </c>
      <c r="D14" s="17">
        <f t="shared" si="2"/>
        <v>0.96088443533372159</v>
      </c>
      <c r="E14" s="17">
        <f t="shared" si="3"/>
        <v>79.487042601009094</v>
      </c>
      <c r="F14" s="18">
        <f t="shared" si="4"/>
        <v>12</v>
      </c>
      <c r="G14" s="17">
        <f t="shared" si="5"/>
        <v>0.96763570251631537</v>
      </c>
      <c r="H14" s="17">
        <f t="shared" si="6"/>
        <v>1.6240300315499523</v>
      </c>
      <c r="M14" s="4"/>
    </row>
    <row r="15" spans="1:16" ht="12.75" customHeight="1" x14ac:dyDescent="0.2">
      <c r="A15" s="4">
        <f t="shared" si="7"/>
        <v>13</v>
      </c>
      <c r="B15" s="12">
        <f t="shared" si="0"/>
        <v>1.3</v>
      </c>
      <c r="C15" s="12">
        <f t="shared" si="1"/>
        <v>13</v>
      </c>
      <c r="D15" s="17">
        <f t="shared" si="2"/>
        <v>1.0118956350426627</v>
      </c>
      <c r="E15" s="17">
        <f t="shared" si="3"/>
        <v>79.48600318784888</v>
      </c>
      <c r="F15" s="18">
        <f t="shared" si="4"/>
        <v>13</v>
      </c>
      <c r="G15" s="17">
        <f t="shared" si="5"/>
        <v>1.0196863153854705</v>
      </c>
      <c r="H15" s="17">
        <f t="shared" si="6"/>
        <v>1.6240300315499523</v>
      </c>
    </row>
    <row r="16" spans="1:16" ht="12.75" customHeight="1" x14ac:dyDescent="0.2">
      <c r="A16" s="4">
        <f t="shared" si="7"/>
        <v>14</v>
      </c>
      <c r="B16" s="12">
        <f t="shared" si="0"/>
        <v>1.4000000000000001</v>
      </c>
      <c r="C16" s="12">
        <f t="shared" si="1"/>
        <v>14.000000000000002</v>
      </c>
      <c r="D16" s="17">
        <f t="shared" si="2"/>
        <v>1.055619520507469</v>
      </c>
      <c r="E16" s="17">
        <f t="shared" si="3"/>
        <v>79.4849396022896</v>
      </c>
      <c r="F16" s="18">
        <f t="shared" si="4"/>
        <v>14.000000000000002</v>
      </c>
      <c r="G16" s="17">
        <f t="shared" si="5"/>
        <v>1.0644737864095564</v>
      </c>
      <c r="H16" s="17">
        <f t="shared" si="6"/>
        <v>1.6240300315499523</v>
      </c>
      <c r="L16" s="4"/>
      <c r="M16" s="4"/>
      <c r="N16" s="4"/>
    </row>
    <row r="17" spans="1:11" ht="12.75" customHeight="1" x14ac:dyDescent="0.2">
      <c r="A17" s="4">
        <f t="shared" si="7"/>
        <v>15</v>
      </c>
      <c r="B17" s="12">
        <f t="shared" si="0"/>
        <v>1.5</v>
      </c>
      <c r="C17" s="12">
        <f t="shared" si="1"/>
        <v>15</v>
      </c>
      <c r="D17" s="17">
        <f t="shared" si="2"/>
        <v>1.0935135545769679</v>
      </c>
      <c r="E17" s="17">
        <f t="shared" si="3"/>
        <v>79.483850991187737</v>
      </c>
      <c r="F17" s="18">
        <f t="shared" si="4"/>
        <v>15</v>
      </c>
      <c r="G17" s="17">
        <f t="shared" si="5"/>
        <v>1.1034564315809188</v>
      </c>
      <c r="H17" s="17">
        <f t="shared" si="6"/>
        <v>1.6240300315499523</v>
      </c>
      <c r="J17" s="9"/>
      <c r="K17" s="5"/>
    </row>
    <row r="18" spans="1:11" ht="12.75" customHeight="1" x14ac:dyDescent="0.2">
      <c r="A18" s="4">
        <f t="shared" si="7"/>
        <v>16</v>
      </c>
      <c r="B18" s="12">
        <f t="shared" si="0"/>
        <v>1.6</v>
      </c>
      <c r="C18" s="12">
        <f t="shared" si="1"/>
        <v>16</v>
      </c>
      <c r="D18" s="17">
        <f t="shared" si="2"/>
        <v>1.1266708343877794</v>
      </c>
      <c r="E18" s="17">
        <f t="shared" si="3"/>
        <v>79.482736460773921</v>
      </c>
      <c r="F18" s="18">
        <f t="shared" si="4"/>
        <v>16</v>
      </c>
      <c r="G18" s="17">
        <f t="shared" si="5"/>
        <v>1.1377282418055457</v>
      </c>
      <c r="H18" s="17">
        <f t="shared" si="6"/>
        <v>1.6240300315499523</v>
      </c>
      <c r="J18" s="9"/>
      <c r="K18" s="5"/>
    </row>
    <row r="19" spans="1:11" ht="12.75" customHeight="1" x14ac:dyDescent="0.2">
      <c r="A19" s="4">
        <f t="shared" si="7"/>
        <v>17</v>
      </c>
      <c r="B19" s="12">
        <f t="shared" si="0"/>
        <v>1.7000000000000002</v>
      </c>
      <c r="C19" s="12">
        <f t="shared" si="1"/>
        <v>17</v>
      </c>
      <c r="D19" s="17">
        <f t="shared" si="2"/>
        <v>1.15592725775026</v>
      </c>
      <c r="E19" s="17">
        <f t="shared" si="3"/>
        <v>79.481595074205572</v>
      </c>
      <c r="F19" s="18">
        <f t="shared" si="4"/>
        <v>17</v>
      </c>
      <c r="G19" s="17">
        <f t="shared" si="5"/>
        <v>1.1681260517363756</v>
      </c>
      <c r="H19" s="17">
        <f t="shared" si="6"/>
        <v>1.6240300315499523</v>
      </c>
      <c r="J19" s="9"/>
      <c r="K19" s="5"/>
    </row>
    <row r="20" spans="1:11" ht="12.75" customHeight="1" x14ac:dyDescent="0.2">
      <c r="A20" s="4">
        <f t="shared" si="7"/>
        <v>18</v>
      </c>
      <c r="B20" s="12">
        <f t="shared" si="0"/>
        <v>1.7999999999999998</v>
      </c>
      <c r="C20" s="12">
        <f t="shared" si="1"/>
        <v>18</v>
      </c>
      <c r="D20" s="17">
        <f t="shared" si="2"/>
        <v>1.1819329674057986</v>
      </c>
      <c r="E20" s="17">
        <f t="shared" si="3"/>
        <v>79.480425848940413</v>
      </c>
      <c r="F20" s="18">
        <f t="shared" si="4"/>
        <v>18</v>
      </c>
      <c r="G20" s="17">
        <f t="shared" si="5"/>
        <v>1.1953009866570727</v>
      </c>
      <c r="H20" s="17">
        <f t="shared" si="6"/>
        <v>1.6240300315499523</v>
      </c>
    </row>
    <row r="21" spans="1:11" ht="12.75" customHeight="1" x14ac:dyDescent="0.2">
      <c r="A21" s="4">
        <f t="shared" si="7"/>
        <v>19</v>
      </c>
      <c r="B21" s="12">
        <f t="shared" si="0"/>
        <v>1.9</v>
      </c>
      <c r="C21" s="12">
        <f t="shared" si="1"/>
        <v>19</v>
      </c>
      <c r="D21" s="17">
        <f t="shared" si="2"/>
        <v>1.2052012339397014</v>
      </c>
      <c r="E21" s="17">
        <f t="shared" si="3"/>
        <v>79.479227753915637</v>
      </c>
      <c r="F21" s="18">
        <f t="shared" si="4"/>
        <v>19</v>
      </c>
      <c r="G21" s="17">
        <f t="shared" si="5"/>
        <v>1.2197673482157516</v>
      </c>
      <c r="H21" s="17">
        <f t="shared" si="6"/>
        <v>1.6240300315499523</v>
      </c>
    </row>
    <row r="22" spans="1:11" ht="12.75" customHeight="1" x14ac:dyDescent="0.2">
      <c r="A22" s="4">
        <f t="shared" si="7"/>
        <v>20</v>
      </c>
      <c r="B22" s="12">
        <f t="shared" si="0"/>
        <v>2</v>
      </c>
      <c r="C22" s="12">
        <f t="shared" si="1"/>
        <v>20</v>
      </c>
      <c r="D22" s="17">
        <f t="shared" si="2"/>
        <v>1.2261426738202139</v>
      </c>
      <c r="E22" s="17">
        <f t="shared" si="3"/>
        <v>79.477999706515234</v>
      </c>
      <c r="F22" s="18">
        <f t="shared" si="4"/>
        <v>20</v>
      </c>
      <c r="G22" s="17">
        <f t="shared" si="5"/>
        <v>1.2419368354966671</v>
      </c>
      <c r="H22" s="17">
        <f t="shared" si="6"/>
        <v>1.6240300315499523</v>
      </c>
    </row>
    <row r="23" spans="1:11" ht="12.75" customHeight="1" x14ac:dyDescent="0.2">
      <c r="A23" s="4">
        <f t="shared" si="7"/>
        <v>21</v>
      </c>
      <c r="B23" s="12">
        <f t="shared" si="0"/>
        <v>2.1</v>
      </c>
      <c r="C23" s="12">
        <f t="shared" si="1"/>
        <v>21</v>
      </c>
      <c r="D23" s="17">
        <f t="shared" si="2"/>
        <v>1.2450896908549633</v>
      </c>
      <c r="E23" s="17">
        <f t="shared" si="3"/>
        <v>79.476740569307239</v>
      </c>
      <c r="F23" s="18">
        <f t="shared" si="4"/>
        <v>21</v>
      </c>
      <c r="G23" s="17">
        <f t="shared" si="5"/>
        <v>1.2621429897394119</v>
      </c>
      <c r="H23" s="17">
        <f t="shared" si="6"/>
        <v>1.6240300315499523</v>
      </c>
    </row>
    <row r="24" spans="1:11" ht="12.75" customHeight="1" x14ac:dyDescent="0.2">
      <c r="A24" s="4">
        <f t="shared" si="7"/>
        <v>22</v>
      </c>
      <c r="B24" s="12">
        <f t="shared" si="0"/>
        <v>2.2000000000000002</v>
      </c>
      <c r="C24" s="12">
        <f t="shared" si="1"/>
        <v>22</v>
      </c>
      <c r="D24" s="17">
        <f t="shared" si="2"/>
        <v>1.2623142517956447</v>
      </c>
      <c r="E24" s="17">
        <f t="shared" si="3"/>
        <v>79.475449146529797</v>
      </c>
      <c r="F24" s="18">
        <f t="shared" si="4"/>
        <v>22</v>
      </c>
      <c r="G24" s="17">
        <f t="shared" si="5"/>
        <v>1.2806589734575349</v>
      </c>
      <c r="H24" s="17">
        <f t="shared" si="6"/>
        <v>1.6240300315499523</v>
      </c>
    </row>
    <row r="25" spans="1:11" ht="12.75" customHeight="1" x14ac:dyDescent="0.2">
      <c r="A25" s="4">
        <f t="shared" si="7"/>
        <v>23</v>
      </c>
      <c r="B25" s="12">
        <f t="shared" si="0"/>
        <v>2.3000000000000003</v>
      </c>
      <c r="C25" s="12">
        <f t="shared" si="1"/>
        <v>23</v>
      </c>
      <c r="D25" s="17">
        <f t="shared" si="2"/>
        <v>1.2780410248284406</v>
      </c>
      <c r="E25" s="17">
        <f t="shared" si="3"/>
        <v>79.47412418030359</v>
      </c>
      <c r="F25" s="18">
        <f t="shared" si="4"/>
        <v>23</v>
      </c>
      <c r="G25" s="17">
        <f t="shared" si="5"/>
        <v>1.2977107127165377</v>
      </c>
      <c r="H25" s="17">
        <f t="shared" si="6"/>
        <v>1.6240300315499523</v>
      </c>
    </row>
    <row r="26" spans="1:11" ht="12.75" customHeight="1" x14ac:dyDescent="0.2">
      <c r="A26" s="4">
        <f t="shared" si="7"/>
        <v>24</v>
      </c>
      <c r="B26" s="12">
        <f t="shared" si="0"/>
        <v>2.4</v>
      </c>
      <c r="C26" s="12">
        <f t="shared" si="1"/>
        <v>24</v>
      </c>
      <c r="D26" s="17">
        <f t="shared" si="2"/>
        <v>1.2924572334418369</v>
      </c>
      <c r="E26" s="17">
        <f t="shared" si="3"/>
        <v>79.472764346545119</v>
      </c>
      <c r="F26" s="18">
        <f t="shared" si="4"/>
        <v>24</v>
      </c>
      <c r="G26" s="17">
        <f t="shared" si="5"/>
        <v>1.3134867550884051</v>
      </c>
      <c r="H26" s="17">
        <f t="shared" si="6"/>
        <v>1.6240300315499523</v>
      </c>
    </row>
    <row r="27" spans="1:11" ht="12.75" customHeight="1" x14ac:dyDescent="0.2">
      <c r="A27" s="4">
        <f t="shared" si="7"/>
        <v>25</v>
      </c>
      <c r="B27" s="12">
        <f t="shared" si="0"/>
        <v>2.5</v>
      </c>
      <c r="C27" s="12">
        <f t="shared" si="1"/>
        <v>25</v>
      </c>
      <c r="D27" s="17">
        <f t="shared" si="2"/>
        <v>1.3057201453661618</v>
      </c>
      <c r="E27" s="17">
        <f t="shared" si="3"/>
        <v>79.471368250553084</v>
      </c>
      <c r="F27" s="18">
        <f t="shared" si="4"/>
        <v>25</v>
      </c>
      <c r="G27" s="17">
        <f t="shared" si="5"/>
        <v>1.3281457630047653</v>
      </c>
      <c r="H27" s="17">
        <f t="shared" si="6"/>
        <v>1.6240300315499523</v>
      </c>
    </row>
    <row r="28" spans="1:11" ht="12.75" customHeight="1" x14ac:dyDescent="0.2">
      <c r="A28" s="4">
        <f t="shared" si="7"/>
        <v>26</v>
      </c>
      <c r="B28" s="12">
        <f t="shared" si="0"/>
        <v>2.6</v>
      </c>
      <c r="C28" s="12">
        <f t="shared" si="1"/>
        <v>26</v>
      </c>
      <c r="D28" s="17">
        <f t="shared" si="2"/>
        <v>1.3179628332963074</v>
      </c>
      <c r="E28" s="17">
        <f t="shared" si="3"/>
        <v>79.469934422236932</v>
      </c>
      <c r="F28" s="18">
        <f t="shared" si="4"/>
        <v>26</v>
      </c>
      <c r="G28" s="17">
        <f t="shared" si="5"/>
        <v>1.341822279251063</v>
      </c>
      <c r="H28" s="17">
        <f t="shared" si="6"/>
        <v>1.6240300315499523</v>
      </c>
    </row>
    <row r="29" spans="1:11" ht="12.75" customHeight="1" x14ac:dyDescent="0.2">
      <c r="A29" s="4">
        <f t="shared" si="7"/>
        <v>27</v>
      </c>
      <c r="B29" s="12">
        <f t="shared" si="0"/>
        <v>2.7</v>
      </c>
      <c r="C29" s="12">
        <f t="shared" si="1"/>
        <v>27</v>
      </c>
      <c r="D29" s="17">
        <f t="shared" si="2"/>
        <v>1.32929865545385</v>
      </c>
      <c r="E29" s="17">
        <f t="shared" si="3"/>
        <v>79.468461310953217</v>
      </c>
      <c r="F29" s="18">
        <f t="shared" si="4"/>
        <v>27</v>
      </c>
      <c r="G29" s="17">
        <f t="shared" si="5"/>
        <v>1.354631212692321</v>
      </c>
      <c r="H29" s="17">
        <f t="shared" si="6"/>
        <v>1.6240300315499523</v>
      </c>
    </row>
    <row r="30" spans="1:11" ht="12.75" customHeight="1" x14ac:dyDescent="0.2">
      <c r="A30" s="4">
        <f t="shared" si="7"/>
        <v>28</v>
      </c>
      <c r="B30" s="12">
        <f t="shared" si="0"/>
        <v>2.8000000000000003</v>
      </c>
      <c r="C30" s="12">
        <f t="shared" si="1"/>
        <v>28.000000000000004</v>
      </c>
      <c r="D30" s="17">
        <f t="shared" si="2"/>
        <v>1.3398247760287105</v>
      </c>
      <c r="E30" s="17">
        <f t="shared" si="3"/>
        <v>79.466947279911636</v>
      </c>
      <c r="F30" s="18">
        <f t="shared" si="4"/>
        <v>28.000000000000004</v>
      </c>
      <c r="G30" s="17">
        <f t="shared" si="5"/>
        <v>1.3666713643087618</v>
      </c>
      <c r="H30" s="17">
        <f t="shared" si="6"/>
        <v>1.6240300315499523</v>
      </c>
    </row>
    <row r="31" spans="1:11" ht="12.75" customHeight="1" x14ac:dyDescent="0.2">
      <c r="A31" s="4">
        <f t="shared" si="7"/>
        <v>29</v>
      </c>
      <c r="B31" s="12">
        <f t="shared" si="0"/>
        <v>2.9</v>
      </c>
      <c r="C31" s="12">
        <f t="shared" si="1"/>
        <v>28.999999999999996</v>
      </c>
      <c r="D31" s="17">
        <f t="shared" si="2"/>
        <v>1.349624957253581</v>
      </c>
      <c r="E31" s="17">
        <f t="shared" si="3"/>
        <v>79.465390600108307</v>
      </c>
      <c r="F31" s="18">
        <f t="shared" si="4"/>
        <v>28.999999999999996</v>
      </c>
      <c r="G31" s="17">
        <f t="shared" si="5"/>
        <v>1.3780282253369613</v>
      </c>
      <c r="H31" s="17">
        <f t="shared" si="6"/>
        <v>1.6240300315499523</v>
      </c>
    </row>
    <row r="32" spans="1:11" ht="12.75" customHeight="1" x14ac:dyDescent="0.2">
      <c r="A32" s="4">
        <f t="shared" si="7"/>
        <v>30</v>
      </c>
      <c r="B32" s="12">
        <f t="shared" si="0"/>
        <v>3</v>
      </c>
      <c r="C32" s="12">
        <f t="shared" si="1"/>
        <v>30</v>
      </c>
      <c r="D32" s="17">
        <f t="shared" si="2"/>
        <v>1.3587717930634602</v>
      </c>
      <c r="E32" s="17">
        <f t="shared" si="3"/>
        <v>79.463789443739174</v>
      </c>
      <c r="F32" s="18">
        <f t="shared" si="4"/>
        <v>30</v>
      </c>
      <c r="G32" s="17">
        <f t="shared" si="5"/>
        <v>1.3887762175159741</v>
      </c>
      <c r="H32" s="17">
        <f t="shared" si="6"/>
        <v>1.6240300315499523</v>
      </c>
    </row>
    <row r="33" spans="1:8" ht="12.75" customHeight="1" x14ac:dyDescent="0.2">
      <c r="A33" s="4">
        <f t="shared" si="7"/>
        <v>31</v>
      </c>
      <c r="B33" s="12">
        <f t="shared" si="0"/>
        <v>3.1</v>
      </c>
      <c r="C33" s="12">
        <f t="shared" si="1"/>
        <v>31</v>
      </c>
      <c r="D33" s="17">
        <f t="shared" si="2"/>
        <v>1.3673285104339921</v>
      </c>
      <c r="E33" s="17">
        <f t="shared" si="3"/>
        <v>79.462141877040494</v>
      </c>
      <c r="F33" s="18">
        <f t="shared" si="4"/>
        <v>31</v>
      </c>
      <c r="G33" s="17">
        <f t="shared" si="5"/>
        <v>1.3989805015851853</v>
      </c>
      <c r="H33" s="17">
        <f t="shared" si="6"/>
        <v>1.6240300315499523</v>
      </c>
    </row>
    <row r="34" spans="1:8" ht="12.75" customHeight="1" x14ac:dyDescent="0.2">
      <c r="A34" s="4">
        <f t="shared" si="7"/>
        <v>32</v>
      </c>
      <c r="B34" s="12">
        <f t="shared" ref="B34:B65" si="8">(A34/100)*$J$5</f>
        <v>3.2</v>
      </c>
      <c r="C34" s="12">
        <f t="shared" ref="C34:C65" si="9">IF(F34&lt;=$L$2,$L$2,IF(F34&gt;($J$6-$L$3),($J$6-$L$3),F34))</f>
        <v>32</v>
      </c>
      <c r="D34" s="17">
        <f t="shared" ref="D34:D65" si="10">$O$2*(1-$L$2/C34)</f>
        <v>1.3753504329688659</v>
      </c>
      <c r="E34" s="17">
        <f t="shared" ref="E34:E65" si="11">$O$3*(1-$L$3/($J$6-C34))</f>
        <v>79.460445852497756</v>
      </c>
      <c r="F34" s="18">
        <f t="shared" ref="F34:F65" si="12">(A34/100)*$J$6</f>
        <v>32</v>
      </c>
      <c r="G34" s="17">
        <f t="shared" ref="G34:G65" si="13">D34+($O$7-E34)</f>
        <v>1.4086984486627976</v>
      </c>
      <c r="H34" s="17">
        <f t="shared" ref="H34:H65" si="14">$O$2</f>
        <v>1.6240300315499523</v>
      </c>
    </row>
    <row r="35" spans="1:8" ht="12.75" customHeight="1" x14ac:dyDescent="0.2">
      <c r="A35" s="4">
        <f t="shared" si="7"/>
        <v>33</v>
      </c>
      <c r="B35" s="12">
        <f t="shared" si="8"/>
        <v>3.3000000000000003</v>
      </c>
      <c r="C35" s="12">
        <f t="shared" si="9"/>
        <v>33</v>
      </c>
      <c r="D35" s="17">
        <f t="shared" si="10"/>
        <v>1.3828861783804141</v>
      </c>
      <c r="E35" s="17">
        <f t="shared" si="11"/>
        <v>79.458699200356705</v>
      </c>
      <c r="F35" s="18">
        <f t="shared" si="12"/>
        <v>33</v>
      </c>
      <c r="G35" s="17">
        <f t="shared" si="13"/>
        <v>1.4179808462153969</v>
      </c>
      <c r="H35" s="17">
        <f t="shared" si="14"/>
        <v>1.6240300315499523</v>
      </c>
    </row>
    <row r="36" spans="1:8" ht="12.75" customHeight="1" x14ac:dyDescent="0.2">
      <c r="A36" s="4">
        <f t="shared" si="7"/>
        <v>34</v>
      </c>
      <c r="B36" s="12">
        <f t="shared" si="8"/>
        <v>3.4000000000000004</v>
      </c>
      <c r="C36" s="12">
        <f t="shared" si="9"/>
        <v>34</v>
      </c>
      <c r="D36" s="17">
        <f t="shared" si="10"/>
        <v>1.3899786446501061</v>
      </c>
      <c r="E36" s="17">
        <f t="shared" si="11"/>
        <v>79.456899619362915</v>
      </c>
      <c r="F36" s="18">
        <f t="shared" si="12"/>
        <v>34</v>
      </c>
      <c r="G36" s="17">
        <f t="shared" si="13"/>
        <v>1.426872893478879</v>
      </c>
      <c r="H36" s="17">
        <f t="shared" si="14"/>
        <v>1.6240300315499523</v>
      </c>
    </row>
    <row r="37" spans="1:8" ht="12.75" customHeight="1" x14ac:dyDescent="0.2">
      <c r="A37" s="4">
        <f t="shared" si="7"/>
        <v>35</v>
      </c>
      <c r="B37" s="12">
        <f t="shared" si="8"/>
        <v>3.5</v>
      </c>
      <c r="C37" s="12">
        <f t="shared" si="9"/>
        <v>35</v>
      </c>
      <c r="D37" s="17">
        <f t="shared" si="10"/>
        <v>1.3966658271329591</v>
      </c>
      <c r="E37" s="17">
        <f t="shared" si="11"/>
        <v>79.455044666646216</v>
      </c>
      <c r="F37" s="18">
        <f t="shared" si="12"/>
        <v>35</v>
      </c>
      <c r="G37" s="17">
        <f t="shared" si="13"/>
        <v>1.4354150286784302</v>
      </c>
      <c r="H37" s="17">
        <f t="shared" si="14"/>
        <v>1.6240300315499523</v>
      </c>
    </row>
    <row r="38" spans="1:8" ht="12.75" customHeight="1" x14ac:dyDescent="0.2">
      <c r="A38" s="4">
        <f t="shared" si="7"/>
        <v>36</v>
      </c>
      <c r="B38" s="12">
        <f t="shared" si="8"/>
        <v>3.5999999999999996</v>
      </c>
      <c r="C38" s="12">
        <f t="shared" si="9"/>
        <v>36</v>
      </c>
      <c r="D38" s="17">
        <f t="shared" si="10"/>
        <v>1.4029814994778755</v>
      </c>
      <c r="E38" s="17">
        <f t="shared" si="11"/>
        <v>79.453131746657135</v>
      </c>
      <c r="F38" s="18">
        <f t="shared" si="12"/>
        <v>36</v>
      </c>
      <c r="G38" s="17">
        <f t="shared" si="13"/>
        <v>1.4436436210124279</v>
      </c>
      <c r="H38" s="17">
        <f t="shared" si="14"/>
        <v>1.6240300315499523</v>
      </c>
    </row>
    <row r="39" spans="1:8" ht="12.75" customHeight="1" x14ac:dyDescent="0.2">
      <c r="A39" s="4">
        <f t="shared" si="7"/>
        <v>37</v>
      </c>
      <c r="B39" s="12">
        <f t="shared" si="8"/>
        <v>3.7</v>
      </c>
      <c r="C39" s="12">
        <f t="shared" si="9"/>
        <v>37</v>
      </c>
      <c r="D39" s="17">
        <f t="shared" si="10"/>
        <v>1.4089557841284721</v>
      </c>
      <c r="E39" s="17">
        <f t="shared" si="11"/>
        <v>79.451158099049351</v>
      </c>
      <c r="F39" s="18">
        <f t="shared" si="12"/>
        <v>37</v>
      </c>
      <c r="G39" s="17">
        <f t="shared" si="13"/>
        <v>1.4515915532708084</v>
      </c>
      <c r="H39" s="17">
        <f t="shared" si="14"/>
        <v>1.6240300315499523</v>
      </c>
    </row>
    <row r="40" spans="1:8" ht="12.75" customHeight="1" x14ac:dyDescent="0.2">
      <c r="A40" s="4">
        <f t="shared" si="7"/>
        <v>38</v>
      </c>
      <c r="B40" s="12">
        <f t="shared" si="8"/>
        <v>3.8</v>
      </c>
      <c r="C40" s="12">
        <f t="shared" si="9"/>
        <v>38</v>
      </c>
      <c r="D40" s="17">
        <f t="shared" si="10"/>
        <v>1.4146156327448267</v>
      </c>
      <c r="E40" s="17">
        <f t="shared" si="11"/>
        <v>79.449120785389695</v>
      </c>
      <c r="F40" s="18">
        <f t="shared" si="12"/>
        <v>38</v>
      </c>
      <c r="G40" s="17">
        <f t="shared" si="13"/>
        <v>1.459288715546819</v>
      </c>
      <c r="H40" s="17">
        <f t="shared" si="14"/>
        <v>1.6240300315499523</v>
      </c>
    </row>
    <row r="41" spans="1:8" ht="12.75" customHeight="1" x14ac:dyDescent="0.2">
      <c r="A41" s="4">
        <f t="shared" si="7"/>
        <v>39</v>
      </c>
      <c r="B41" s="12">
        <f t="shared" si="8"/>
        <v>3.9000000000000004</v>
      </c>
      <c r="C41" s="12">
        <f t="shared" si="9"/>
        <v>39</v>
      </c>
      <c r="D41" s="17">
        <f t="shared" si="10"/>
        <v>1.4199852327141891</v>
      </c>
      <c r="E41" s="17">
        <f t="shared" si="11"/>
        <v>79.447016674560871</v>
      </c>
      <c r="F41" s="18">
        <f t="shared" si="12"/>
        <v>39</v>
      </c>
      <c r="G41" s="17">
        <f t="shared" si="13"/>
        <v>1.4667624263450059</v>
      </c>
      <c r="H41" s="17">
        <f t="shared" si="14"/>
        <v>1.6240300315499523</v>
      </c>
    </row>
    <row r="42" spans="1:8" ht="12.75" customHeight="1" x14ac:dyDescent="0.2">
      <c r="A42" s="4">
        <f t="shared" si="7"/>
        <v>40</v>
      </c>
      <c r="B42" s="12">
        <f t="shared" si="8"/>
        <v>4</v>
      </c>
      <c r="C42" s="12">
        <f t="shared" si="9"/>
        <v>40</v>
      </c>
      <c r="D42" s="17">
        <f t="shared" si="10"/>
        <v>1.425086352685083</v>
      </c>
      <c r="E42" s="17">
        <f t="shared" si="11"/>
        <v>79.444842426704426</v>
      </c>
      <c r="F42" s="18">
        <f t="shared" si="12"/>
        <v>40</v>
      </c>
      <c r="G42" s="17">
        <f t="shared" si="13"/>
        <v>1.4740377941723446</v>
      </c>
      <c r="H42" s="17">
        <f t="shared" si="14"/>
        <v>1.6240300315499523</v>
      </c>
    </row>
    <row r="43" spans="1:8" ht="12.75" customHeight="1" x14ac:dyDescent="0.2">
      <c r="A43" s="4">
        <f t="shared" si="7"/>
        <v>41</v>
      </c>
      <c r="B43" s="12">
        <f t="shared" si="8"/>
        <v>4.0999999999999996</v>
      </c>
      <c r="C43" s="12">
        <f t="shared" si="9"/>
        <v>41</v>
      </c>
      <c r="D43" s="17">
        <f t="shared" si="10"/>
        <v>1.4299386375354457</v>
      </c>
      <c r="E43" s="17">
        <f t="shared" si="11"/>
        <v>79.442594475530811</v>
      </c>
      <c r="F43" s="18">
        <f t="shared" si="12"/>
        <v>41</v>
      </c>
      <c r="G43" s="17">
        <f t="shared" si="13"/>
        <v>1.4811380301963224</v>
      </c>
      <c r="H43" s="17">
        <f t="shared" si="14"/>
        <v>1.6240300315499523</v>
      </c>
    </row>
    <row r="44" spans="1:8" ht="12.75" customHeight="1" x14ac:dyDescent="0.2">
      <c r="A44" s="4">
        <f t="shared" si="7"/>
        <v>42</v>
      </c>
      <c r="B44" s="12">
        <f t="shared" si="8"/>
        <v>4.2</v>
      </c>
      <c r="C44" s="12">
        <f t="shared" si="9"/>
        <v>42</v>
      </c>
      <c r="D44" s="17">
        <f t="shared" si="10"/>
        <v>1.4345598612024577</v>
      </c>
      <c r="E44" s="17">
        <f t="shared" si="11"/>
        <v>79.44026900879949</v>
      </c>
      <c r="F44" s="18">
        <f t="shared" si="12"/>
        <v>42</v>
      </c>
      <c r="G44" s="17">
        <f t="shared" si="13"/>
        <v>1.4880847205946555</v>
      </c>
      <c r="H44" s="17">
        <f t="shared" si="14"/>
        <v>1.6240300315499523</v>
      </c>
    </row>
    <row r="45" spans="1:8" ht="12.75" customHeight="1" x14ac:dyDescent="0.2">
      <c r="A45" s="4">
        <f t="shared" si="7"/>
        <v>43</v>
      </c>
      <c r="B45" s="12">
        <f t="shared" si="8"/>
        <v>4.3</v>
      </c>
      <c r="C45" s="12">
        <f t="shared" si="9"/>
        <v>43</v>
      </c>
      <c r="D45" s="17">
        <f t="shared" si="10"/>
        <v>1.4389661442337949</v>
      </c>
      <c r="E45" s="17">
        <f t="shared" si="11"/>
        <v>79.437861946744263</v>
      </c>
      <c r="F45" s="18">
        <f t="shared" si="12"/>
        <v>43</v>
      </c>
      <c r="G45" s="17">
        <f t="shared" si="13"/>
        <v>1.4948980656812192</v>
      </c>
      <c r="H45" s="17">
        <f t="shared" si="14"/>
        <v>1.6240300315499523</v>
      </c>
    </row>
    <row r="46" spans="1:8" ht="12.75" customHeight="1" x14ac:dyDescent="0.2">
      <c r="A46" s="4">
        <f t="shared" si="7"/>
        <v>44</v>
      </c>
      <c r="B46" s="12">
        <f t="shared" si="8"/>
        <v>4.4000000000000004</v>
      </c>
      <c r="C46" s="12">
        <f t="shared" si="9"/>
        <v>44</v>
      </c>
      <c r="D46" s="17">
        <f t="shared" si="10"/>
        <v>1.4431721416727985</v>
      </c>
      <c r="E46" s="17">
        <f t="shared" si="11"/>
        <v>79.435368918187052</v>
      </c>
      <c r="F46" s="18">
        <f t="shared" si="12"/>
        <v>44</v>
      </c>
      <c r="G46" s="17">
        <f t="shared" si="13"/>
        <v>1.5015970916774339</v>
      </c>
      <c r="H46" s="17">
        <f t="shared" si="14"/>
        <v>1.6240300315499523</v>
      </c>
    </row>
    <row r="47" spans="1:8" ht="12.75" customHeight="1" x14ac:dyDescent="0.2">
      <c r="A47" s="4">
        <f t="shared" si="7"/>
        <v>45</v>
      </c>
      <c r="B47" s="12">
        <f t="shared" si="8"/>
        <v>4.5</v>
      </c>
      <c r="C47" s="12">
        <f t="shared" si="9"/>
        <v>45</v>
      </c>
      <c r="D47" s="17">
        <f t="shared" si="10"/>
        <v>1.4471912058922907</v>
      </c>
      <c r="E47" s="17">
        <f t="shared" si="11"/>
        <v>79.432785234045951</v>
      </c>
      <c r="F47" s="18">
        <f t="shared" si="12"/>
        <v>45</v>
      </c>
      <c r="G47" s="17">
        <f t="shared" si="13"/>
        <v>1.5081998400380268</v>
      </c>
      <c r="H47" s="17">
        <f t="shared" si="14"/>
        <v>1.6240300315499523</v>
      </c>
    </row>
    <row r="48" spans="1:8" ht="12.75" customHeight="1" x14ac:dyDescent="0.2">
      <c r="A48" s="4">
        <f t="shared" si="7"/>
        <v>46</v>
      </c>
      <c r="B48" s="12">
        <f t="shared" si="8"/>
        <v>4.6000000000000005</v>
      </c>
      <c r="C48" s="12">
        <f t="shared" si="9"/>
        <v>46</v>
      </c>
      <c r="D48" s="17">
        <f t="shared" si="10"/>
        <v>1.4510355281891965</v>
      </c>
      <c r="E48" s="17">
        <f t="shared" si="11"/>
        <v>79.430105857899619</v>
      </c>
      <c r="F48" s="18">
        <f t="shared" si="12"/>
        <v>46</v>
      </c>
      <c r="G48" s="17">
        <f t="shared" si="13"/>
        <v>1.514723538481265</v>
      </c>
      <c r="H48" s="17">
        <f t="shared" si="14"/>
        <v>1.6240300315499523</v>
      </c>
    </row>
    <row r="49" spans="1:8" ht="12.75" customHeight="1" x14ac:dyDescent="0.2">
      <c r="A49" s="4">
        <f t="shared" si="7"/>
        <v>47</v>
      </c>
      <c r="B49" s="12">
        <f t="shared" si="8"/>
        <v>4.6999999999999993</v>
      </c>
      <c r="C49" s="12">
        <f t="shared" si="9"/>
        <v>47</v>
      </c>
      <c r="D49" s="17">
        <f t="shared" si="10"/>
        <v>1.4547162623032552</v>
      </c>
      <c r="E49" s="17">
        <f t="shared" si="11"/>
        <v>79.427325373219475</v>
      </c>
      <c r="F49" s="18">
        <f t="shared" si="12"/>
        <v>47</v>
      </c>
      <c r="G49" s="17">
        <f t="shared" si="13"/>
        <v>1.5211847572754682</v>
      </c>
      <c r="H49" s="17">
        <f t="shared" si="14"/>
        <v>1.6240300315499523</v>
      </c>
    </row>
    <row r="50" spans="1:8" ht="12.75" customHeight="1" x14ac:dyDescent="0.2">
      <c r="A50" s="4">
        <f t="shared" si="7"/>
        <v>48</v>
      </c>
      <c r="B50" s="12">
        <f t="shared" si="8"/>
        <v>4.8</v>
      </c>
      <c r="C50" s="12">
        <f t="shared" si="9"/>
        <v>48</v>
      </c>
      <c r="D50" s="17">
        <f t="shared" si="10"/>
        <v>1.4582436324958947</v>
      </c>
      <c r="E50" s="17">
        <f t="shared" si="11"/>
        <v>79.424437946820845</v>
      </c>
      <c r="F50" s="18">
        <f t="shared" si="12"/>
        <v>48</v>
      </c>
      <c r="G50" s="17">
        <f t="shared" si="13"/>
        <v>1.5275995538667373</v>
      </c>
      <c r="H50" s="17">
        <f t="shared" si="14"/>
        <v>1.6240300315499523</v>
      </c>
    </row>
    <row r="51" spans="1:8" ht="12.75" customHeight="1" x14ac:dyDescent="0.2">
      <c r="A51" s="4">
        <f t="shared" si="7"/>
        <v>49</v>
      </c>
      <c r="B51" s="12">
        <f t="shared" si="8"/>
        <v>4.9000000000000004</v>
      </c>
      <c r="C51" s="12">
        <f t="shared" si="9"/>
        <v>49</v>
      </c>
      <c r="D51" s="17">
        <f t="shared" si="10"/>
        <v>1.4616270283949571</v>
      </c>
      <c r="E51" s="17">
        <f t="shared" si="11"/>
        <v>79.421437288014445</v>
      </c>
      <c r="F51" s="18">
        <f t="shared" si="12"/>
        <v>49</v>
      </c>
      <c r="G51" s="17">
        <f t="shared" si="13"/>
        <v>1.5339836085721994</v>
      </c>
      <c r="H51" s="17">
        <f t="shared" si="14"/>
        <v>1.6240300315499523</v>
      </c>
    </row>
    <row r="52" spans="1:8" ht="12.75" customHeight="1" x14ac:dyDescent="0.2">
      <c r="A52" s="4">
        <f t="shared" si="7"/>
        <v>50</v>
      </c>
      <c r="B52" s="12">
        <f t="shared" si="8"/>
        <v>5</v>
      </c>
      <c r="C52" s="12">
        <f t="shared" si="9"/>
        <v>50</v>
      </c>
      <c r="D52" s="17">
        <f t="shared" si="10"/>
        <v>1.464875088458057</v>
      </c>
      <c r="E52" s="17">
        <f t="shared" si="11"/>
        <v>79.418316602855782</v>
      </c>
      <c r="F52" s="18">
        <f t="shared" si="12"/>
        <v>50</v>
      </c>
      <c r="G52" s="17">
        <f t="shared" si="13"/>
        <v>1.5403523537939625</v>
      </c>
      <c r="H52" s="17">
        <f t="shared" si="14"/>
        <v>1.6240300315499523</v>
      </c>
    </row>
    <row r="53" spans="1:8" ht="12.75" customHeight="1" x14ac:dyDescent="0.2">
      <c r="A53" s="4">
        <f t="shared" si="7"/>
        <v>51</v>
      </c>
      <c r="B53" s="12">
        <f t="shared" si="8"/>
        <v>5.0999999999999996</v>
      </c>
      <c r="C53" s="12">
        <f t="shared" si="9"/>
        <v>51</v>
      </c>
      <c r="D53" s="17">
        <f t="shared" si="10"/>
        <v>1.4679957736167215</v>
      </c>
      <c r="E53" s="17">
        <f t="shared" si="11"/>
        <v>79.415068542792682</v>
      </c>
      <c r="F53" s="18">
        <f t="shared" si="12"/>
        <v>51</v>
      </c>
      <c r="G53" s="17">
        <f t="shared" si="13"/>
        <v>1.5467210990157274</v>
      </c>
      <c r="H53" s="17">
        <f t="shared" si="14"/>
        <v>1.6240300315499523</v>
      </c>
    </row>
    <row r="54" spans="1:8" ht="12.75" customHeight="1" x14ac:dyDescent="0.2">
      <c r="A54" s="4">
        <f t="shared" si="7"/>
        <v>52</v>
      </c>
      <c r="B54" s="12">
        <f t="shared" si="8"/>
        <v>5.2</v>
      </c>
      <c r="C54" s="12">
        <f t="shared" si="9"/>
        <v>52</v>
      </c>
      <c r="D54" s="17">
        <f t="shared" si="10"/>
        <v>1.4709964324231299</v>
      </c>
      <c r="E54" s="17">
        <f t="shared" si="11"/>
        <v>79.411685146893618</v>
      </c>
      <c r="F54" s="18">
        <f t="shared" si="12"/>
        <v>52</v>
      </c>
      <c r="G54" s="17">
        <f t="shared" si="13"/>
        <v>1.5531051537211999</v>
      </c>
      <c r="H54" s="17">
        <f t="shared" si="14"/>
        <v>1.6240300315499523</v>
      </c>
    </row>
    <row r="55" spans="1:8" ht="12.75" customHeight="1" x14ac:dyDescent="0.2">
      <c r="A55" s="4">
        <f t="shared" si="7"/>
        <v>53</v>
      </c>
      <c r="B55" s="12">
        <f t="shared" si="8"/>
        <v>5.3000000000000007</v>
      </c>
      <c r="C55" s="12">
        <f t="shared" si="9"/>
        <v>53</v>
      </c>
      <c r="D55" s="17">
        <f t="shared" si="10"/>
        <v>1.4738838588217491</v>
      </c>
      <c r="E55" s="17">
        <f t="shared" si="11"/>
        <v>79.408157776700975</v>
      </c>
      <c r="F55" s="18">
        <f t="shared" si="12"/>
        <v>53</v>
      </c>
      <c r="G55" s="17">
        <f t="shared" si="13"/>
        <v>1.5595199503124619</v>
      </c>
      <c r="H55" s="17">
        <f t="shared" si="14"/>
        <v>1.6240300315499523</v>
      </c>
    </row>
    <row r="56" spans="1:8" ht="12.75" customHeight="1" x14ac:dyDescent="0.2">
      <c r="A56" s="4">
        <f t="shared" si="7"/>
        <v>54</v>
      </c>
      <c r="B56" s="12">
        <f t="shared" si="8"/>
        <v>5.4</v>
      </c>
      <c r="C56" s="12">
        <f t="shared" si="9"/>
        <v>54</v>
      </c>
      <c r="D56" s="17">
        <f t="shared" si="10"/>
        <v>1.4766643435019009</v>
      </c>
      <c r="E56" s="17">
        <f t="shared" si="11"/>
        <v>79.404477042586919</v>
      </c>
      <c r="F56" s="18">
        <f t="shared" si="12"/>
        <v>54</v>
      </c>
      <c r="G56" s="17">
        <f t="shared" si="13"/>
        <v>1.5659811691066696</v>
      </c>
      <c r="H56" s="17">
        <f t="shared" si="14"/>
        <v>1.6240300315499523</v>
      </c>
    </row>
    <row r="57" spans="1:8" ht="12.75" customHeight="1" x14ac:dyDescent="0.2">
      <c r="A57" s="4">
        <f t="shared" si="7"/>
        <v>55</v>
      </c>
      <c r="B57" s="12">
        <f t="shared" si="8"/>
        <v>5.5</v>
      </c>
      <c r="C57" s="12">
        <f t="shared" si="9"/>
        <v>55.000000000000007</v>
      </c>
      <c r="D57" s="17">
        <f t="shared" si="10"/>
        <v>1.4793437196482293</v>
      </c>
      <c r="E57" s="17">
        <f t="shared" si="11"/>
        <v>79.400632720290005</v>
      </c>
      <c r="F57" s="18">
        <f t="shared" si="12"/>
        <v>55.000000000000007</v>
      </c>
      <c r="G57" s="17">
        <f t="shared" si="13"/>
        <v>1.5725048675499116</v>
      </c>
      <c r="H57" s="17">
        <f t="shared" si="14"/>
        <v>1.6240300315499523</v>
      </c>
    </row>
    <row r="58" spans="1:8" ht="12.75" customHeight="1" x14ac:dyDescent="0.2">
      <c r="A58" s="4">
        <f t="shared" si="7"/>
        <v>56</v>
      </c>
      <c r="B58" s="12">
        <f t="shared" si="8"/>
        <v>5.6000000000000005</v>
      </c>
      <c r="C58" s="12">
        <f t="shared" si="9"/>
        <v>56.000000000000007</v>
      </c>
      <c r="D58" s="17">
        <f t="shared" si="10"/>
        <v>1.4819274037893315</v>
      </c>
      <c r="E58" s="17">
        <f t="shared" si="11"/>
        <v>79.396613656070514</v>
      </c>
      <c r="F58" s="18">
        <f t="shared" si="12"/>
        <v>56.000000000000007</v>
      </c>
      <c r="G58" s="17">
        <f t="shared" si="13"/>
        <v>1.5791076159105053</v>
      </c>
      <c r="H58" s="17">
        <f t="shared" si="14"/>
        <v>1.6240300315499523</v>
      </c>
    </row>
    <row r="59" spans="1:8" ht="12.75" customHeight="1" x14ac:dyDescent="0.2">
      <c r="A59" s="4">
        <f t="shared" si="7"/>
        <v>57</v>
      </c>
      <c r="B59" s="12">
        <f t="shared" si="8"/>
        <v>5.6999999999999993</v>
      </c>
      <c r="C59" s="12">
        <f t="shared" si="9"/>
        <v>56.999999999999993</v>
      </c>
      <c r="D59" s="17">
        <f t="shared" si="10"/>
        <v>1.4844204323465353</v>
      </c>
      <c r="E59" s="17">
        <f t="shared" si="11"/>
        <v>79.392407658631512</v>
      </c>
      <c r="F59" s="18">
        <f t="shared" si="12"/>
        <v>56.999999999999993</v>
      </c>
      <c r="G59" s="17">
        <f t="shared" si="13"/>
        <v>1.5858066419067105</v>
      </c>
      <c r="H59" s="17">
        <f t="shared" si="14"/>
        <v>1.6240300315499523</v>
      </c>
    </row>
    <row r="60" spans="1:8" ht="12.75" customHeight="1" x14ac:dyDescent="0.2">
      <c r="A60" s="4">
        <f t="shared" si="7"/>
        <v>58</v>
      </c>
      <c r="B60" s="12">
        <f t="shared" si="8"/>
        <v>5.8</v>
      </c>
      <c r="C60" s="12">
        <f t="shared" si="9"/>
        <v>57.999999999999993</v>
      </c>
      <c r="D60" s="17">
        <f t="shared" si="10"/>
        <v>1.4868274944017668</v>
      </c>
      <c r="E60" s="17">
        <f t="shared" si="11"/>
        <v>79.388001375600183</v>
      </c>
      <c r="F60" s="18">
        <f t="shared" si="12"/>
        <v>57.999999999999993</v>
      </c>
      <c r="G60" s="17">
        <f t="shared" si="13"/>
        <v>1.5926199869932713</v>
      </c>
      <c r="H60" s="17">
        <f t="shared" si="14"/>
        <v>1.6240300315499523</v>
      </c>
    </row>
    <row r="61" spans="1:8" ht="12.75" customHeight="1" x14ac:dyDescent="0.2">
      <c r="A61" s="4">
        <f t="shared" si="7"/>
        <v>59</v>
      </c>
      <c r="B61" s="12">
        <f t="shared" si="8"/>
        <v>5.8999999999999995</v>
      </c>
      <c r="C61" s="12">
        <f t="shared" si="9"/>
        <v>59</v>
      </c>
      <c r="D61" s="17">
        <f t="shared" si="10"/>
        <v>1.4891529611330918</v>
      </c>
      <c r="E61" s="17">
        <f t="shared" si="11"/>
        <v>79.383380151933167</v>
      </c>
      <c r="F61" s="18">
        <f t="shared" si="12"/>
        <v>59</v>
      </c>
      <c r="G61" s="17">
        <f t="shared" si="13"/>
        <v>1.5995666773916122</v>
      </c>
      <c r="H61" s="17">
        <f t="shared" si="14"/>
        <v>1.6240300315499523</v>
      </c>
    </row>
    <row r="62" spans="1:8" ht="12.75" customHeight="1" x14ac:dyDescent="0.2">
      <c r="A62" s="4">
        <f t="shared" si="7"/>
        <v>60</v>
      </c>
      <c r="B62" s="12">
        <f t="shared" si="8"/>
        <v>6</v>
      </c>
      <c r="C62" s="12">
        <f t="shared" si="9"/>
        <v>60</v>
      </c>
      <c r="D62" s="17">
        <f t="shared" si="10"/>
        <v>1.4914009123067062</v>
      </c>
      <c r="E62" s="17">
        <f t="shared" si="11"/>
        <v>79.378527867082809</v>
      </c>
      <c r="F62" s="18">
        <f t="shared" si="12"/>
        <v>60</v>
      </c>
      <c r="G62" s="17">
        <f t="shared" si="13"/>
        <v>1.6066669134155847</v>
      </c>
      <c r="H62" s="17">
        <f t="shared" si="14"/>
        <v>1.6240300315499523</v>
      </c>
    </row>
    <row r="63" spans="1:8" ht="12.75" customHeight="1" x14ac:dyDescent="0.2">
      <c r="A63" s="4">
        <f t="shared" si="7"/>
        <v>61</v>
      </c>
      <c r="B63" s="12">
        <f t="shared" si="8"/>
        <v>6.1</v>
      </c>
      <c r="C63" s="12">
        <f t="shared" si="9"/>
        <v>61</v>
      </c>
      <c r="D63" s="17">
        <f t="shared" si="10"/>
        <v>1.4935751601631528</v>
      </c>
      <c r="E63" s="17">
        <f t="shared" si="11"/>
        <v>79.373426747111907</v>
      </c>
      <c r="F63" s="18">
        <f t="shared" si="12"/>
        <v>61</v>
      </c>
      <c r="G63" s="17">
        <f t="shared" si="13"/>
        <v>1.6139422812429336</v>
      </c>
      <c r="H63" s="17">
        <f t="shared" si="14"/>
        <v>1.6240300315499523</v>
      </c>
    </row>
    <row r="64" spans="1:8" ht="12.75" customHeight="1" x14ac:dyDescent="0.2">
      <c r="A64" s="4">
        <f t="shared" si="7"/>
        <v>62</v>
      </c>
      <c r="B64" s="12">
        <f t="shared" si="8"/>
        <v>6.2</v>
      </c>
      <c r="C64" s="12">
        <f t="shared" si="9"/>
        <v>62</v>
      </c>
      <c r="D64" s="17">
        <f t="shared" si="10"/>
        <v>1.4956792709919722</v>
      </c>
      <c r="E64" s="17">
        <f t="shared" si="11"/>
        <v>79.368057147142551</v>
      </c>
      <c r="F64" s="18">
        <f t="shared" si="12"/>
        <v>62</v>
      </c>
      <c r="G64" s="17">
        <f t="shared" si="13"/>
        <v>1.6214159920411089</v>
      </c>
      <c r="H64" s="17">
        <f t="shared" si="14"/>
        <v>1.6240300315499523</v>
      </c>
    </row>
    <row r="65" spans="1:8" ht="12.75" customHeight="1" x14ac:dyDescent="0.2">
      <c r="A65" s="4">
        <f t="shared" si="7"/>
        <v>63</v>
      </c>
      <c r="B65" s="12">
        <f t="shared" si="8"/>
        <v>6.3</v>
      </c>
      <c r="C65" s="12">
        <f t="shared" si="9"/>
        <v>63</v>
      </c>
      <c r="D65" s="17">
        <f t="shared" si="10"/>
        <v>1.4977165846516227</v>
      </c>
      <c r="E65" s="17">
        <f t="shared" si="11"/>
        <v>79.36239729852619</v>
      </c>
      <c r="F65" s="18">
        <f t="shared" si="12"/>
        <v>63</v>
      </c>
      <c r="G65" s="17">
        <f t="shared" si="13"/>
        <v>1.6291131543171202</v>
      </c>
      <c r="H65" s="17">
        <f t="shared" si="14"/>
        <v>1.6240300315499523</v>
      </c>
    </row>
    <row r="66" spans="1:8" ht="12.75" customHeight="1" x14ac:dyDescent="0.2">
      <c r="A66" s="4">
        <f t="shared" si="7"/>
        <v>64</v>
      </c>
      <c r="B66" s="12">
        <f t="shared" ref="B66:B97" si="15">(A66/100)*$J$5</f>
        <v>6.4</v>
      </c>
      <c r="C66" s="12">
        <f t="shared" ref="C66:C102" si="16">IF(F66&lt;=$L$2,$L$2,IF(F66&gt;($J$6-$L$3),($J$6-$L$3),F66))</f>
        <v>64</v>
      </c>
      <c r="D66" s="17">
        <f t="shared" ref="D66:D97" si="17">$O$2*(1-$L$2/C66)</f>
        <v>1.499690232259409</v>
      </c>
      <c r="E66" s="17">
        <f t="shared" ref="E66:E102" si="18">$O$3*(1-$L$3/($J$6-C66))</f>
        <v>79.356423013875599</v>
      </c>
      <c r="F66" s="18">
        <f t="shared" ref="F66:F102" si="19">(A66/100)*$J$6</f>
        <v>64</v>
      </c>
      <c r="G66" s="17">
        <f t="shared" ref="G66:G102" si="20">D66+($O$7-E66)</f>
        <v>1.6370610865754978</v>
      </c>
      <c r="H66" s="17">
        <f t="shared" ref="H66:H102" si="21">$O$2</f>
        <v>1.6240300315499523</v>
      </c>
    </row>
    <row r="67" spans="1:8" ht="12.75" customHeight="1" x14ac:dyDescent="0.2">
      <c r="A67" s="4">
        <f t="shared" si="7"/>
        <v>65</v>
      </c>
      <c r="B67" s="12">
        <f t="shared" si="15"/>
        <v>6.5</v>
      </c>
      <c r="C67" s="12">
        <f t="shared" si="16"/>
        <v>65</v>
      </c>
      <c r="D67" s="17">
        <f t="shared" si="17"/>
        <v>1.5016031522484943</v>
      </c>
      <c r="E67" s="17">
        <f t="shared" si="18"/>
        <v>79.350107341530673</v>
      </c>
      <c r="F67" s="18">
        <f t="shared" si="19"/>
        <v>65</v>
      </c>
      <c r="G67" s="17">
        <f t="shared" si="20"/>
        <v>1.6452896789095084</v>
      </c>
      <c r="H67" s="17">
        <f t="shared" si="21"/>
        <v>1.6240300315499523</v>
      </c>
    </row>
    <row r="68" spans="1:8" ht="12.75" customHeight="1" x14ac:dyDescent="0.2">
      <c r="A68" s="4">
        <f t="shared" ref="A68:A102" si="22">(1+A67)</f>
        <v>66</v>
      </c>
      <c r="B68" s="12">
        <f t="shared" si="15"/>
        <v>6.6000000000000005</v>
      </c>
      <c r="C68" s="12">
        <f t="shared" si="16"/>
        <v>66</v>
      </c>
      <c r="D68" s="17">
        <f t="shared" si="17"/>
        <v>1.5034581049651832</v>
      </c>
      <c r="E68" s="17">
        <f t="shared" si="18"/>
        <v>79.343420159047824</v>
      </c>
      <c r="F68" s="18">
        <f t="shared" si="19"/>
        <v>66</v>
      </c>
      <c r="G68" s="17">
        <f t="shared" si="20"/>
        <v>1.6538318141090469</v>
      </c>
      <c r="H68" s="17">
        <f t="shared" si="21"/>
        <v>1.6240300315499523</v>
      </c>
    </row>
    <row r="69" spans="1:8" ht="12.75" customHeight="1" x14ac:dyDescent="0.2">
      <c r="A69" s="4">
        <f t="shared" si="22"/>
        <v>67</v>
      </c>
      <c r="B69" s="12">
        <f t="shared" si="15"/>
        <v>6.7</v>
      </c>
      <c r="C69" s="12">
        <f t="shared" si="16"/>
        <v>67</v>
      </c>
      <c r="D69" s="17">
        <f t="shared" si="17"/>
        <v>1.5052576859589857</v>
      </c>
      <c r="E69" s="17">
        <f t="shared" si="18"/>
        <v>79.336327692778127</v>
      </c>
      <c r="F69" s="18">
        <f t="shared" si="19"/>
        <v>67</v>
      </c>
      <c r="G69" s="17">
        <f t="shared" si="20"/>
        <v>1.6627238613725461</v>
      </c>
      <c r="H69" s="17">
        <f t="shared" si="21"/>
        <v>1.6240300315499523</v>
      </c>
    </row>
    <row r="70" spans="1:8" ht="12.75" customHeight="1" x14ac:dyDescent="0.2">
      <c r="A70" s="4">
        <f t="shared" si="22"/>
        <v>68</v>
      </c>
      <c r="B70" s="12">
        <f t="shared" si="15"/>
        <v>6.8000000000000007</v>
      </c>
      <c r="C70" s="12">
        <f t="shared" si="16"/>
        <v>68</v>
      </c>
      <c r="D70" s="17">
        <f t="shared" si="17"/>
        <v>1.5070043381000293</v>
      </c>
      <c r="E70" s="17">
        <f t="shared" si="18"/>
        <v>79.328791947366582</v>
      </c>
      <c r="F70" s="18">
        <f t="shared" si="19"/>
        <v>68</v>
      </c>
      <c r="G70" s="17">
        <f t="shared" si="20"/>
        <v>1.6720062589251345</v>
      </c>
      <c r="H70" s="17">
        <f t="shared" si="21"/>
        <v>1.6240300315499523</v>
      </c>
    </row>
    <row r="71" spans="1:8" ht="12.75" customHeight="1" x14ac:dyDescent="0.2">
      <c r="A71" s="4">
        <f t="shared" si="22"/>
        <v>69</v>
      </c>
      <c r="B71" s="12">
        <f t="shared" si="15"/>
        <v>6.8999999999999995</v>
      </c>
      <c r="C71" s="12">
        <f t="shared" si="16"/>
        <v>69</v>
      </c>
      <c r="D71" s="17">
        <f t="shared" si="17"/>
        <v>1.5087003626427817</v>
      </c>
      <c r="E71" s="17">
        <f t="shared" si="18"/>
        <v>79.320770024831717</v>
      </c>
      <c r="F71" s="18">
        <f t="shared" si="19"/>
        <v>69</v>
      </c>
      <c r="G71" s="17">
        <f t="shared" si="20"/>
        <v>1.6817242060027526</v>
      </c>
      <c r="H71" s="17">
        <f t="shared" si="21"/>
        <v>1.6240300315499523</v>
      </c>
    </row>
    <row r="72" spans="1:8" ht="12.75" customHeight="1" x14ac:dyDescent="0.2">
      <c r="A72" s="4">
        <f t="shared" si="22"/>
        <v>70</v>
      </c>
      <c r="B72" s="12">
        <f t="shared" si="15"/>
        <v>7</v>
      </c>
      <c r="C72" s="12">
        <f t="shared" si="16"/>
        <v>70</v>
      </c>
      <c r="D72" s="17">
        <f t="shared" si="17"/>
        <v>1.5103479293414555</v>
      </c>
      <c r="E72" s="17">
        <f t="shared" si="18"/>
        <v>79.312213307461178</v>
      </c>
      <c r="F72" s="18">
        <f t="shared" si="19"/>
        <v>70</v>
      </c>
      <c r="G72" s="17">
        <f t="shared" si="20"/>
        <v>1.6919284900719649</v>
      </c>
      <c r="H72" s="17">
        <f t="shared" si="21"/>
        <v>1.6240300315499523</v>
      </c>
    </row>
    <row r="73" spans="1:8" ht="12.75" customHeight="1" x14ac:dyDescent="0.2">
      <c r="A73" s="4">
        <f t="shared" si="22"/>
        <v>71</v>
      </c>
      <c r="B73" s="12">
        <f t="shared" si="15"/>
        <v>7.1</v>
      </c>
      <c r="C73" s="12">
        <f t="shared" si="16"/>
        <v>71</v>
      </c>
      <c r="D73" s="17">
        <f t="shared" si="17"/>
        <v>1.5119490857105893</v>
      </c>
      <c r="E73" s="17">
        <f t="shared" si="18"/>
        <v>79.303066471651306</v>
      </c>
      <c r="F73" s="18">
        <f t="shared" si="19"/>
        <v>71</v>
      </c>
      <c r="G73" s="17">
        <f t="shared" si="20"/>
        <v>1.702676482250971</v>
      </c>
      <c r="H73" s="17">
        <f t="shared" si="21"/>
        <v>1.6240300315499523</v>
      </c>
    </row>
    <row r="74" spans="1:8" ht="12.75" customHeight="1" x14ac:dyDescent="0.2">
      <c r="A74" s="4">
        <f t="shared" si="22"/>
        <v>72</v>
      </c>
      <c r="B74" s="12">
        <f t="shared" si="15"/>
        <v>7.1999999999999993</v>
      </c>
      <c r="C74" s="12">
        <f t="shared" si="16"/>
        <v>72</v>
      </c>
      <c r="D74" s="17">
        <f t="shared" si="17"/>
        <v>1.5135057655139139</v>
      </c>
      <c r="E74" s="17">
        <f t="shared" si="18"/>
        <v>79.29326629042643</v>
      </c>
      <c r="F74" s="18">
        <f t="shared" si="19"/>
        <v>72</v>
      </c>
      <c r="G74" s="17">
        <f t="shared" si="20"/>
        <v>1.714033343279171</v>
      </c>
      <c r="H74" s="17">
        <f t="shared" si="21"/>
        <v>1.6240300315499523</v>
      </c>
    </row>
    <row r="75" spans="1:8" ht="12.75" customHeight="1" x14ac:dyDescent="0.2">
      <c r="A75" s="4">
        <f t="shared" si="22"/>
        <v>73</v>
      </c>
      <c r="B75" s="12">
        <f t="shared" si="15"/>
        <v>7.3</v>
      </c>
      <c r="C75" s="12">
        <f t="shared" si="16"/>
        <v>73</v>
      </c>
      <c r="D75" s="17">
        <f t="shared" si="17"/>
        <v>1.5150197965555035</v>
      </c>
      <c r="E75" s="17">
        <f t="shared" si="18"/>
        <v>79.282740169851579</v>
      </c>
      <c r="F75" s="18">
        <f t="shared" si="19"/>
        <v>73</v>
      </c>
      <c r="G75" s="17">
        <f t="shared" si="20"/>
        <v>1.7260734948956125</v>
      </c>
      <c r="H75" s="17">
        <f t="shared" si="21"/>
        <v>1.6240300315499523</v>
      </c>
    </row>
    <row r="76" spans="1:8" ht="12.75" customHeight="1" x14ac:dyDescent="0.2">
      <c r="A76" s="4">
        <f t="shared" si="22"/>
        <v>74</v>
      </c>
      <c r="B76" s="12">
        <f t="shared" si="15"/>
        <v>7.4</v>
      </c>
      <c r="C76" s="12">
        <f t="shared" si="16"/>
        <v>74</v>
      </c>
      <c r="D76" s="17">
        <f t="shared" si="17"/>
        <v>1.5164929078392122</v>
      </c>
      <c r="E76" s="17">
        <f t="shared" si="18"/>
        <v>79.27140434769403</v>
      </c>
      <c r="F76" s="18">
        <f t="shared" si="19"/>
        <v>74</v>
      </c>
      <c r="G76" s="17">
        <f t="shared" si="20"/>
        <v>1.7388824283368693</v>
      </c>
      <c r="H76" s="17">
        <f t="shared" si="21"/>
        <v>1.6240300315499523</v>
      </c>
    </row>
    <row r="77" spans="1:8" ht="12.75" customHeight="1" x14ac:dyDescent="0.2">
      <c r="A77" s="4">
        <f t="shared" si="22"/>
        <v>75</v>
      </c>
      <c r="B77" s="12">
        <f t="shared" si="15"/>
        <v>7.5</v>
      </c>
      <c r="C77" s="12">
        <f t="shared" si="16"/>
        <v>75</v>
      </c>
      <c r="D77" s="17">
        <f t="shared" si="17"/>
        <v>1.5179267361553554</v>
      </c>
      <c r="E77" s="17">
        <f t="shared" si="18"/>
        <v>79.259161659763876</v>
      </c>
      <c r="F77" s="18">
        <f t="shared" si="19"/>
        <v>75</v>
      </c>
      <c r="G77" s="17">
        <f t="shared" si="20"/>
        <v>1.7525589445831669</v>
      </c>
      <c r="H77" s="17">
        <f t="shared" si="21"/>
        <v>1.6240300315499523</v>
      </c>
    </row>
    <row r="78" spans="1:8" ht="12.75" customHeight="1" x14ac:dyDescent="0.2">
      <c r="A78" s="4">
        <f t="shared" si="22"/>
        <v>76</v>
      </c>
      <c r="B78" s="12">
        <f t="shared" si="15"/>
        <v>7.6</v>
      </c>
      <c r="C78" s="12">
        <f t="shared" si="16"/>
        <v>76</v>
      </c>
      <c r="D78" s="17">
        <f t="shared" si="17"/>
        <v>1.5193228321473895</v>
      </c>
      <c r="E78" s="17">
        <f t="shared" si="18"/>
        <v>79.245898747839561</v>
      </c>
      <c r="F78" s="18">
        <f t="shared" si="19"/>
        <v>76</v>
      </c>
      <c r="G78" s="17">
        <f t="shared" si="20"/>
        <v>1.7672179524995157</v>
      </c>
      <c r="H78" s="17">
        <f t="shared" si="21"/>
        <v>1.6240300315499523</v>
      </c>
    </row>
    <row r="79" spans="1:8" ht="12.75" customHeight="1" x14ac:dyDescent="0.2">
      <c r="A79" s="4">
        <f t="shared" si="22"/>
        <v>77</v>
      </c>
      <c r="B79" s="12">
        <f t="shared" si="15"/>
        <v>7.7</v>
      </c>
      <c r="C79" s="12">
        <f t="shared" si="16"/>
        <v>77</v>
      </c>
      <c r="D79" s="17">
        <f t="shared" si="17"/>
        <v>1.5206826659058645</v>
      </c>
      <c r="E79" s="17">
        <f t="shared" si="18"/>
        <v>79.231482539226164</v>
      </c>
      <c r="F79" s="18">
        <f t="shared" si="19"/>
        <v>77</v>
      </c>
      <c r="G79" s="17">
        <f t="shared" si="20"/>
        <v>1.7829939948713882</v>
      </c>
      <c r="H79" s="17">
        <f t="shared" si="21"/>
        <v>1.6240300315499523</v>
      </c>
    </row>
    <row r="80" spans="1:8" ht="12.75" customHeight="1" x14ac:dyDescent="0.2">
      <c r="A80" s="4">
        <f t="shared" si="22"/>
        <v>78</v>
      </c>
      <c r="B80" s="12">
        <f t="shared" si="15"/>
        <v>7.8000000000000007</v>
      </c>
      <c r="C80" s="12">
        <f t="shared" si="16"/>
        <v>78</v>
      </c>
      <c r="D80" s="17">
        <f t="shared" si="17"/>
        <v>1.5220076321320706</v>
      </c>
      <c r="E80" s="17">
        <f t="shared" si="18"/>
        <v>79.215755766193368</v>
      </c>
      <c r="F80" s="18">
        <f t="shared" si="19"/>
        <v>78</v>
      </c>
      <c r="G80" s="17">
        <f t="shared" si="20"/>
        <v>1.8000457341303902</v>
      </c>
      <c r="H80" s="17">
        <f t="shared" si="21"/>
        <v>1.6240300315499523</v>
      </c>
    </row>
    <row r="81" spans="1:8" ht="12.75" customHeight="1" x14ac:dyDescent="0.2">
      <c r="A81" s="4">
        <f t="shared" si="22"/>
        <v>79</v>
      </c>
      <c r="B81" s="12">
        <f t="shared" si="15"/>
        <v>7.9</v>
      </c>
      <c r="C81" s="12">
        <f t="shared" si="16"/>
        <v>79</v>
      </c>
      <c r="D81" s="17">
        <f t="shared" si="17"/>
        <v>1.5232990549095122</v>
      </c>
      <c r="E81" s="17">
        <f t="shared" si="18"/>
        <v>79.198531205252692</v>
      </c>
      <c r="F81" s="18">
        <f t="shared" si="19"/>
        <v>79</v>
      </c>
      <c r="G81" s="17">
        <f t="shared" si="20"/>
        <v>1.8185617178485076</v>
      </c>
      <c r="H81" s="17">
        <f t="shared" si="21"/>
        <v>1.6240300315499523</v>
      </c>
    </row>
    <row r="82" spans="1:8" ht="12.75" customHeight="1" x14ac:dyDescent="0.2">
      <c r="A82" s="4">
        <f t="shared" si="22"/>
        <v>80</v>
      </c>
      <c r="B82" s="12">
        <f t="shared" si="15"/>
        <v>8</v>
      </c>
      <c r="C82" s="12">
        <f t="shared" si="16"/>
        <v>80</v>
      </c>
      <c r="D82" s="17">
        <f t="shared" si="17"/>
        <v>1.5245581921175178</v>
      </c>
      <c r="E82" s="17">
        <f t="shared" si="18"/>
        <v>79.17958418821793</v>
      </c>
      <c r="F82" s="18">
        <f t="shared" si="19"/>
        <v>80</v>
      </c>
      <c r="G82" s="17">
        <f t="shared" si="20"/>
        <v>1.838767872091275</v>
      </c>
      <c r="H82" s="17">
        <f t="shared" si="21"/>
        <v>1.6240300315499523</v>
      </c>
    </row>
    <row r="83" spans="1:8" ht="12.75" customHeight="1" x14ac:dyDescent="0.2">
      <c r="A83" s="4">
        <f t="shared" si="22"/>
        <v>81</v>
      </c>
      <c r="B83" s="12">
        <f t="shared" si="15"/>
        <v>8.1000000000000014</v>
      </c>
      <c r="C83" s="12">
        <f t="shared" si="16"/>
        <v>81</v>
      </c>
      <c r="D83" s="17">
        <f t="shared" si="17"/>
        <v>1.5257862395179183</v>
      </c>
      <c r="E83" s="17">
        <f t="shared" si="18"/>
        <v>79.158642748337428</v>
      </c>
      <c r="F83" s="18">
        <f t="shared" si="19"/>
        <v>81</v>
      </c>
      <c r="G83" s="17">
        <f t="shared" si="20"/>
        <v>1.8609373593721779</v>
      </c>
      <c r="H83" s="17">
        <f t="shared" si="21"/>
        <v>1.6240300315499523</v>
      </c>
    </row>
    <row r="84" spans="1:8" ht="12.75" customHeight="1" x14ac:dyDescent="0.2">
      <c r="A84" s="4">
        <f t="shared" si="22"/>
        <v>82</v>
      </c>
      <c r="B84" s="12">
        <f t="shared" si="15"/>
        <v>8.1999999999999993</v>
      </c>
      <c r="C84" s="12">
        <f t="shared" si="16"/>
        <v>82</v>
      </c>
      <c r="D84" s="17">
        <f t="shared" si="17"/>
        <v>1.526984334542699</v>
      </c>
      <c r="E84" s="17">
        <f t="shared" si="18"/>
        <v>79.135374481803524</v>
      </c>
      <c r="F84" s="18">
        <f t="shared" si="19"/>
        <v>82</v>
      </c>
      <c r="G84" s="17">
        <f t="shared" si="20"/>
        <v>1.8854037209308627</v>
      </c>
      <c r="H84" s="17">
        <f t="shared" si="21"/>
        <v>1.6240300315499523</v>
      </c>
    </row>
    <row r="85" spans="1:8" ht="12.75" customHeight="1" x14ac:dyDescent="0.2">
      <c r="A85" s="4">
        <f t="shared" si="22"/>
        <v>83</v>
      </c>
      <c r="B85" s="12">
        <f t="shared" si="15"/>
        <v>8.2999999999999989</v>
      </c>
      <c r="C85" s="12">
        <f t="shared" si="16"/>
        <v>83</v>
      </c>
      <c r="D85" s="17">
        <f t="shared" si="17"/>
        <v>1.5281535598078466</v>
      </c>
      <c r="E85" s="17">
        <f t="shared" si="18"/>
        <v>79.109368772147988</v>
      </c>
      <c r="F85" s="18">
        <f t="shared" si="19"/>
        <v>83</v>
      </c>
      <c r="G85" s="17">
        <f t="shared" si="20"/>
        <v>1.9125786558515461</v>
      </c>
      <c r="H85" s="17">
        <f t="shared" si="21"/>
        <v>1.6240300315499523</v>
      </c>
    </row>
    <row r="86" spans="1:8" ht="12.75" customHeight="1" x14ac:dyDescent="0.2">
      <c r="A86" s="4">
        <f t="shared" si="22"/>
        <v>84</v>
      </c>
      <c r="B86" s="12">
        <f t="shared" si="15"/>
        <v>8.4</v>
      </c>
      <c r="C86" s="12">
        <f t="shared" si="16"/>
        <v>84</v>
      </c>
      <c r="D86" s="17">
        <f t="shared" si="17"/>
        <v>1.5292949463762051</v>
      </c>
      <c r="E86" s="17">
        <f t="shared" si="18"/>
        <v>79.080112348785505</v>
      </c>
      <c r="F86" s="18">
        <f t="shared" si="19"/>
        <v>84</v>
      </c>
      <c r="G86" s="17">
        <f t="shared" si="20"/>
        <v>1.9429764657823876</v>
      </c>
      <c r="H86" s="17">
        <f t="shared" si="21"/>
        <v>1.6240300315499523</v>
      </c>
    </row>
    <row r="87" spans="1:8" ht="12.75" customHeight="1" x14ac:dyDescent="0.2">
      <c r="A87" s="4">
        <f t="shared" si="22"/>
        <v>85</v>
      </c>
      <c r="B87" s="12">
        <f t="shared" si="15"/>
        <v>8.5</v>
      </c>
      <c r="C87" s="12">
        <f t="shared" si="16"/>
        <v>85</v>
      </c>
      <c r="D87" s="17">
        <f t="shared" si="17"/>
        <v>1.5304094767900138</v>
      </c>
      <c r="E87" s="17">
        <f t="shared" si="18"/>
        <v>79.046955068974682</v>
      </c>
      <c r="F87" s="18">
        <f t="shared" si="19"/>
        <v>85</v>
      </c>
      <c r="G87" s="17">
        <f t="shared" si="20"/>
        <v>1.9772482760070189</v>
      </c>
      <c r="H87" s="17">
        <f t="shared" si="21"/>
        <v>1.6240300315499523</v>
      </c>
    </row>
    <row r="88" spans="1:8" ht="12.75" customHeight="1" x14ac:dyDescent="0.2">
      <c r="A88" s="4">
        <f t="shared" si="22"/>
        <v>86</v>
      </c>
      <c r="B88" s="12">
        <f t="shared" si="15"/>
        <v>8.6</v>
      </c>
      <c r="C88" s="12">
        <f t="shared" si="16"/>
        <v>86</v>
      </c>
      <c r="D88" s="17">
        <f t="shared" si="17"/>
        <v>1.5314980878918736</v>
      </c>
      <c r="E88" s="17">
        <f t="shared" si="18"/>
        <v>79.009061034905187</v>
      </c>
      <c r="F88" s="18">
        <f t="shared" si="19"/>
        <v>86</v>
      </c>
      <c r="G88" s="17">
        <f t="shared" si="20"/>
        <v>2.0162309211783738</v>
      </c>
      <c r="H88" s="17">
        <f t="shared" si="21"/>
        <v>1.6240300315499523</v>
      </c>
    </row>
    <row r="89" spans="1:8" ht="12.75" customHeight="1" x14ac:dyDescent="0.2">
      <c r="A89" s="4">
        <f t="shared" si="22"/>
        <v>87</v>
      </c>
      <c r="B89" s="12">
        <f t="shared" si="15"/>
        <v>8.6999999999999993</v>
      </c>
      <c r="C89" s="12">
        <f t="shared" si="16"/>
        <v>87</v>
      </c>
      <c r="D89" s="17">
        <f t="shared" si="17"/>
        <v>1.532561673451162</v>
      </c>
      <c r="E89" s="17">
        <f t="shared" si="18"/>
        <v>78.965337149440387</v>
      </c>
      <c r="F89" s="18">
        <f t="shared" si="19"/>
        <v>87</v>
      </c>
      <c r="G89" s="17">
        <f t="shared" si="20"/>
        <v>2.0610183922024623</v>
      </c>
      <c r="H89" s="17">
        <f t="shared" si="21"/>
        <v>1.6240300315499523</v>
      </c>
    </row>
    <row r="90" spans="1:8" ht="12.75" customHeight="1" x14ac:dyDescent="0.2">
      <c r="A90" s="4">
        <f t="shared" si="22"/>
        <v>88</v>
      </c>
      <c r="B90" s="12">
        <f t="shared" si="15"/>
        <v>8.8000000000000007</v>
      </c>
      <c r="C90" s="12">
        <f t="shared" si="16"/>
        <v>88</v>
      </c>
      <c r="D90" s="17">
        <f t="shared" si="17"/>
        <v>1.5336010866113754</v>
      </c>
      <c r="E90" s="17">
        <f t="shared" si="18"/>
        <v>78.914325949731449</v>
      </c>
      <c r="F90" s="18">
        <f t="shared" si="19"/>
        <v>88</v>
      </c>
      <c r="G90" s="17">
        <f t="shared" si="20"/>
        <v>2.1130690050716141</v>
      </c>
      <c r="H90" s="17">
        <f t="shared" si="21"/>
        <v>1.6240300315499523</v>
      </c>
    </row>
    <row r="91" spans="1:8" ht="12.75" customHeight="1" x14ac:dyDescent="0.2">
      <c r="A91" s="4">
        <f t="shared" si="22"/>
        <v>89</v>
      </c>
      <c r="B91" s="12">
        <f t="shared" si="15"/>
        <v>8.9</v>
      </c>
      <c r="C91" s="12">
        <f t="shared" si="16"/>
        <v>89</v>
      </c>
      <c r="D91" s="17">
        <f t="shared" si="17"/>
        <v>1.534617142172483</v>
      </c>
      <c r="E91" s="17">
        <f t="shared" si="18"/>
        <v>78.854039986439062</v>
      </c>
      <c r="F91" s="18">
        <f t="shared" si="19"/>
        <v>89</v>
      </c>
      <c r="G91" s="17">
        <f t="shared" si="20"/>
        <v>2.1743710239251084</v>
      </c>
      <c r="H91" s="17">
        <f t="shared" si="21"/>
        <v>1.6240300315499523</v>
      </c>
    </row>
    <row r="92" spans="1:8" ht="12.75" customHeight="1" x14ac:dyDescent="0.2">
      <c r="A92" s="4">
        <f t="shared" si="22"/>
        <v>90</v>
      </c>
      <c r="B92" s="12">
        <f t="shared" si="15"/>
        <v>9</v>
      </c>
      <c r="C92" s="12">
        <f t="shared" si="16"/>
        <v>90</v>
      </c>
      <c r="D92" s="17">
        <f t="shared" si="17"/>
        <v>1.5356106187211216</v>
      </c>
      <c r="E92" s="17">
        <f t="shared" si="18"/>
        <v>78.781696830488201</v>
      </c>
      <c r="F92" s="18">
        <f t="shared" si="19"/>
        <v>90</v>
      </c>
      <c r="G92" s="17">
        <f t="shared" si="20"/>
        <v>2.2477076564246081</v>
      </c>
      <c r="H92" s="17">
        <f t="shared" si="21"/>
        <v>1.6240300315499523</v>
      </c>
    </row>
    <row r="93" spans="1:8" ht="12.75" customHeight="1" x14ac:dyDescent="0.2">
      <c r="A93" s="4">
        <f t="shared" si="22"/>
        <v>91</v>
      </c>
      <c r="B93" s="12">
        <f t="shared" si="15"/>
        <v>9.1</v>
      </c>
      <c r="C93" s="12">
        <f t="shared" si="16"/>
        <v>91</v>
      </c>
      <c r="D93" s="17">
        <f t="shared" si="17"/>
        <v>1.5365822606203394</v>
      </c>
      <c r="E93" s="17">
        <f t="shared" si="18"/>
        <v>78.693277417659374</v>
      </c>
      <c r="F93" s="18">
        <f t="shared" si="19"/>
        <v>91</v>
      </c>
      <c r="G93" s="17">
        <f t="shared" si="20"/>
        <v>2.3370987111526533</v>
      </c>
      <c r="H93" s="17">
        <f t="shared" si="21"/>
        <v>1.6240300315499523</v>
      </c>
    </row>
    <row r="94" spans="1:8" ht="12.75" customHeight="1" x14ac:dyDescent="0.2">
      <c r="A94" s="4">
        <f t="shared" si="22"/>
        <v>92</v>
      </c>
      <c r="B94" s="12">
        <f t="shared" si="15"/>
        <v>9.2000000000000011</v>
      </c>
      <c r="C94" s="12">
        <f t="shared" si="16"/>
        <v>92</v>
      </c>
      <c r="D94" s="17">
        <f t="shared" si="17"/>
        <v>1.5375327798695744</v>
      </c>
      <c r="E94" s="17">
        <f t="shared" si="18"/>
        <v>78.582753151623336</v>
      </c>
      <c r="F94" s="18">
        <f t="shared" si="19"/>
        <v>92</v>
      </c>
      <c r="G94" s="17">
        <f t="shared" si="20"/>
        <v>2.4485734964379255</v>
      </c>
      <c r="H94" s="17">
        <f t="shared" si="21"/>
        <v>1.6240300315499523</v>
      </c>
    </row>
    <row r="95" spans="1:8" ht="12.75" customHeight="1" x14ac:dyDescent="0.2">
      <c r="A95" s="4">
        <f t="shared" si="22"/>
        <v>93</v>
      </c>
      <c r="B95" s="12">
        <f t="shared" si="15"/>
        <v>9.3000000000000007</v>
      </c>
      <c r="C95" s="12">
        <f t="shared" si="16"/>
        <v>93</v>
      </c>
      <c r="D95" s="17">
        <f t="shared" si="17"/>
        <v>1.5384628578446322</v>
      </c>
      <c r="E95" s="17">
        <f t="shared" si="18"/>
        <v>78.440650523862715</v>
      </c>
      <c r="F95" s="18">
        <f t="shared" si="19"/>
        <v>93</v>
      </c>
      <c r="G95" s="17">
        <f t="shared" si="20"/>
        <v>2.591606202173605</v>
      </c>
      <c r="H95" s="17">
        <f t="shared" si="21"/>
        <v>1.6240300315499523</v>
      </c>
    </row>
    <row r="96" spans="1:8" ht="12.75" customHeight="1" x14ac:dyDescent="0.2">
      <c r="A96" s="4">
        <f t="shared" si="22"/>
        <v>94</v>
      </c>
      <c r="B96" s="12">
        <f t="shared" si="15"/>
        <v>9.3999999999999986</v>
      </c>
      <c r="C96" s="12">
        <f t="shared" si="16"/>
        <v>94</v>
      </c>
      <c r="D96" s="17">
        <f t="shared" si="17"/>
        <v>1.5393731469266037</v>
      </c>
      <c r="E96" s="17">
        <f t="shared" si="18"/>
        <v>78.25118035351521</v>
      </c>
      <c r="F96" s="18">
        <f t="shared" si="19"/>
        <v>94</v>
      </c>
      <c r="G96" s="17">
        <f t="shared" si="20"/>
        <v>2.7819866616030815</v>
      </c>
      <c r="H96" s="17">
        <f t="shared" si="21"/>
        <v>1.6240300315499523</v>
      </c>
    </row>
    <row r="97" spans="1:8" ht="12.75" customHeight="1" x14ac:dyDescent="0.2">
      <c r="A97" s="4">
        <f t="shared" si="22"/>
        <v>95</v>
      </c>
      <c r="B97" s="12">
        <f t="shared" si="15"/>
        <v>9.5</v>
      </c>
      <c r="C97" s="12">
        <f t="shared" si="16"/>
        <v>95</v>
      </c>
      <c r="D97" s="17">
        <f t="shared" si="17"/>
        <v>1.5402642720279021</v>
      </c>
      <c r="E97" s="17">
        <f t="shared" si="18"/>
        <v>77.985922115028714</v>
      </c>
      <c r="F97" s="18">
        <f t="shared" si="19"/>
        <v>95</v>
      </c>
      <c r="G97" s="17">
        <f t="shared" si="20"/>
        <v>3.0481360251908756</v>
      </c>
      <c r="H97" s="17">
        <f t="shared" si="21"/>
        <v>1.6240300315499523</v>
      </c>
    </row>
    <row r="98" spans="1:8" ht="12.75" customHeight="1" x14ac:dyDescent="0.2">
      <c r="A98" s="4">
        <f t="shared" si="22"/>
        <v>96</v>
      </c>
      <c r="B98" s="12">
        <f>(A98/100)*$J$5</f>
        <v>9.6</v>
      </c>
      <c r="C98" s="12">
        <f t="shared" si="16"/>
        <v>96</v>
      </c>
      <c r="D98" s="17">
        <f>$O$2*(1-$L$2/C98)</f>
        <v>1.5411368320229235</v>
      </c>
      <c r="E98" s="17">
        <f t="shared" si="18"/>
        <v>77.588034757298985</v>
      </c>
      <c r="F98" s="18">
        <f t="shared" si="19"/>
        <v>96</v>
      </c>
      <c r="G98" s="17">
        <f t="shared" si="20"/>
        <v>3.4468959429156261</v>
      </c>
      <c r="H98" s="17">
        <f t="shared" si="21"/>
        <v>1.6240300315499523</v>
      </c>
    </row>
    <row r="99" spans="1:8" ht="12.75" customHeight="1" x14ac:dyDescent="0.2">
      <c r="A99" s="4">
        <f t="shared" si="22"/>
        <v>97</v>
      </c>
      <c r="B99" s="12">
        <f>(A99/100)*$J$5</f>
        <v>9.6999999999999993</v>
      </c>
      <c r="C99" s="12">
        <f t="shared" si="16"/>
        <v>97</v>
      </c>
      <c r="D99" s="17">
        <f>$O$2*(1-$L$2/C99)</f>
        <v>1.5419914010902123</v>
      </c>
      <c r="E99" s="17">
        <f t="shared" si="18"/>
        <v>76.924889161082746</v>
      </c>
      <c r="F99" s="18">
        <f t="shared" si="19"/>
        <v>97</v>
      </c>
      <c r="G99" s="17">
        <f t="shared" si="20"/>
        <v>4.110896108199154</v>
      </c>
      <c r="H99" s="17">
        <f t="shared" si="21"/>
        <v>1.6240300315499523</v>
      </c>
    </row>
    <row r="100" spans="1:8" ht="12.75" customHeight="1" x14ac:dyDescent="0.2">
      <c r="A100" s="4">
        <f t="shared" si="22"/>
        <v>98</v>
      </c>
      <c r="B100" s="12">
        <f>(A100/100)*$J$5</f>
        <v>9.8000000000000007</v>
      </c>
      <c r="C100" s="12">
        <f t="shared" si="16"/>
        <v>98</v>
      </c>
      <c r="D100" s="17">
        <f>$O$2*(1-$L$2/C100)</f>
        <v>1.5428285299724547</v>
      </c>
      <c r="E100" s="17">
        <f t="shared" si="18"/>
        <v>75.598597968650282</v>
      </c>
      <c r="F100" s="18">
        <f t="shared" si="19"/>
        <v>98</v>
      </c>
      <c r="G100" s="17">
        <f t="shared" si="20"/>
        <v>5.4380244295138604</v>
      </c>
      <c r="H100" s="17">
        <f t="shared" si="21"/>
        <v>1.6240300315499523</v>
      </c>
    </row>
    <row r="101" spans="1:8" ht="12.75" customHeight="1" x14ac:dyDescent="0.2">
      <c r="A101" s="4">
        <f t="shared" si="22"/>
        <v>99</v>
      </c>
      <c r="B101" s="12">
        <f>(A101/100)*$J$5</f>
        <v>9.9</v>
      </c>
      <c r="C101" s="12">
        <f t="shared" si="16"/>
        <v>99</v>
      </c>
      <c r="D101" s="17">
        <f>$O$2*(1-$L$2/C101)</f>
        <v>1.5436487471601061</v>
      </c>
      <c r="E101" s="17">
        <f t="shared" si="18"/>
        <v>71.619724391352904</v>
      </c>
      <c r="F101" s="18">
        <f t="shared" si="19"/>
        <v>99</v>
      </c>
      <c r="G101" s="17">
        <f t="shared" si="20"/>
        <v>9.4177182239988895</v>
      </c>
      <c r="H101" s="17">
        <f t="shared" si="21"/>
        <v>1.6240300315499523</v>
      </c>
    </row>
    <row r="102" spans="1:8" ht="12.75" customHeight="1" x14ac:dyDescent="0.2">
      <c r="A102" s="4">
        <f t="shared" si="22"/>
        <v>100</v>
      </c>
      <c r="B102" s="12">
        <f>(A102/100)*$J$5</f>
        <v>10</v>
      </c>
      <c r="C102" s="12">
        <f t="shared" si="16"/>
        <v>99.9</v>
      </c>
      <c r="D102" s="17">
        <f>$O$2*(1-$L$2/C102)</f>
        <v>1.5443729028753299</v>
      </c>
      <c r="E102" s="17">
        <f t="shared" si="18"/>
        <v>-4.5234555469703351E-12</v>
      </c>
      <c r="F102" s="18">
        <f t="shared" si="19"/>
        <v>100</v>
      </c>
      <c r="G102" s="17">
        <f t="shared" si="20"/>
        <v>81.038166771071531</v>
      </c>
      <c r="H102" s="17">
        <f t="shared" si="21"/>
        <v>1.6240300315499523</v>
      </c>
    </row>
  </sheetData>
  <sheetProtection sheet="1" objects="1" scenarios="1"/>
  <phoneticPr fontId="0" type="noConversion"/>
  <pageMargins left="0.75" right="0.75" top="1" bottom="1" header="0" footer="0"/>
  <pageSetup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r:id="rId5">
            <anchor moveWithCells="1">
              <from>
                <xdr:col>9</xdr:col>
                <xdr:colOff>9525</xdr:colOff>
                <xdr:row>7</xdr:row>
                <xdr:rowOff>9525</xdr:rowOff>
              </from>
              <to>
                <xdr:col>11</xdr:col>
                <xdr:colOff>19050</xdr:colOff>
                <xdr:row>9</xdr:row>
                <xdr:rowOff>142875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>
              <from>
                <xdr:col>9</xdr:col>
                <xdr:colOff>9525</xdr:colOff>
                <xdr:row>10</xdr:row>
                <xdr:rowOff>0</xdr:rowOff>
              </from>
              <to>
                <xdr:col>11</xdr:col>
                <xdr:colOff>0</xdr:colOff>
                <xdr:row>12</xdr:row>
                <xdr:rowOff>142875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3"/>
  <sheetViews>
    <sheetView zoomScaleNormal="100" workbookViewId="0">
      <selection activeCell="D28" sqref="D28"/>
    </sheetView>
  </sheetViews>
  <sheetFormatPr baseColWidth="10" defaultColWidth="9.7109375" defaultRowHeight="12.75" customHeight="1" x14ac:dyDescent="0.2"/>
  <cols>
    <col min="1" max="16384" width="9.7109375" style="4"/>
  </cols>
  <sheetData>
    <row r="1" spans="1:26" ht="12.75" customHeight="1" x14ac:dyDescent="0.2">
      <c r="A1" s="56" t="s">
        <v>37</v>
      </c>
      <c r="B1" s="170">
        <v>1500</v>
      </c>
      <c r="C1" s="58" t="s">
        <v>38</v>
      </c>
      <c r="D1" s="5" t="s">
        <v>32</v>
      </c>
      <c r="E1" s="169">
        <v>0.9</v>
      </c>
      <c r="F1" s="58" t="s">
        <v>39</v>
      </c>
      <c r="G1" s="58"/>
    </row>
    <row r="2" spans="1:26" ht="12.75" customHeight="1" x14ac:dyDescent="0.2">
      <c r="A2" s="56" t="s">
        <v>41</v>
      </c>
      <c r="B2" s="170">
        <v>90</v>
      </c>
      <c r="C2" s="58" t="s">
        <v>38</v>
      </c>
      <c r="D2" s="5" t="s">
        <v>33</v>
      </c>
      <c r="E2" s="169">
        <v>1</v>
      </c>
      <c r="F2" s="58" t="s">
        <v>39</v>
      </c>
      <c r="G2" s="58"/>
    </row>
    <row r="3" spans="1:26" ht="12.75" customHeight="1" x14ac:dyDescent="0.2">
      <c r="A3" s="56" t="s">
        <v>42</v>
      </c>
      <c r="B3" s="170">
        <v>200</v>
      </c>
      <c r="C3" s="58" t="s">
        <v>38</v>
      </c>
      <c r="D3" s="5" t="s">
        <v>34</v>
      </c>
      <c r="E3" s="169">
        <v>15</v>
      </c>
      <c r="F3" s="58" t="s">
        <v>39</v>
      </c>
      <c r="G3" s="58"/>
    </row>
    <row r="4" spans="1:26" ht="12.75" customHeight="1" x14ac:dyDescent="0.2">
      <c r="A4" s="56" t="s">
        <v>43</v>
      </c>
      <c r="B4" s="170">
        <v>800</v>
      </c>
      <c r="C4" s="58" t="s">
        <v>38</v>
      </c>
      <c r="D4" s="5" t="s">
        <v>35</v>
      </c>
      <c r="E4" s="91" t="s">
        <v>59</v>
      </c>
      <c r="F4" s="58" t="s">
        <v>39</v>
      </c>
      <c r="G4" s="58"/>
    </row>
    <row r="5" spans="1:26" ht="12.75" customHeight="1" x14ac:dyDescent="0.2">
      <c r="A5" s="57" t="s">
        <v>36</v>
      </c>
      <c r="B5" s="171">
        <v>0.5</v>
      </c>
      <c r="C5" s="54" t="s">
        <v>39</v>
      </c>
      <c r="D5" s="5"/>
      <c r="E5" s="53"/>
      <c r="F5" s="58"/>
      <c r="G5" s="58"/>
    </row>
    <row r="6" spans="1:26" ht="12.75" customHeight="1" thickBot="1" x14ac:dyDescent="0.25">
      <c r="D6" s="55"/>
      <c r="E6" s="55"/>
      <c r="F6" s="55"/>
      <c r="G6" s="55"/>
    </row>
    <row r="7" spans="1:26" ht="12.75" customHeight="1" x14ac:dyDescent="0.2">
      <c r="A7" s="59"/>
      <c r="B7" s="191" t="s">
        <v>40</v>
      </c>
      <c r="C7" s="197" t="s">
        <v>44</v>
      </c>
      <c r="D7" s="206" t="s">
        <v>45</v>
      </c>
      <c r="E7" s="203" t="s">
        <v>46</v>
      </c>
      <c r="F7" s="180" t="s">
        <v>47</v>
      </c>
      <c r="G7" s="177" t="s">
        <v>48</v>
      </c>
      <c r="H7" s="177" t="s">
        <v>49</v>
      </c>
      <c r="I7" s="194" t="s">
        <v>50</v>
      </c>
      <c r="J7" s="180" t="s">
        <v>47</v>
      </c>
      <c r="K7" s="184" t="s">
        <v>51</v>
      </c>
      <c r="L7" s="177" t="s">
        <v>48</v>
      </c>
      <c r="M7" s="177" t="s">
        <v>49</v>
      </c>
      <c r="N7" s="177" t="s">
        <v>52</v>
      </c>
      <c r="O7" s="194" t="s">
        <v>53</v>
      </c>
      <c r="P7" s="180" t="s">
        <v>47</v>
      </c>
      <c r="Q7" s="184" t="s">
        <v>51</v>
      </c>
      <c r="R7" s="184" t="s">
        <v>54</v>
      </c>
      <c r="S7" s="177" t="s">
        <v>48</v>
      </c>
      <c r="T7" s="177" t="s">
        <v>49</v>
      </c>
      <c r="U7" s="177" t="s">
        <v>52</v>
      </c>
      <c r="V7" s="177" t="s">
        <v>55</v>
      </c>
      <c r="W7" s="183" t="s">
        <v>53</v>
      </c>
      <c r="X7" s="200" t="s">
        <v>56</v>
      </c>
      <c r="Y7" s="185" t="s">
        <v>57</v>
      </c>
      <c r="Z7" s="188" t="s">
        <v>58</v>
      </c>
    </row>
    <row r="8" spans="1:26" ht="12.75" customHeight="1" x14ac:dyDescent="0.2">
      <c r="A8" s="60"/>
      <c r="B8" s="192"/>
      <c r="C8" s="198"/>
      <c r="D8" s="207"/>
      <c r="E8" s="204"/>
      <c r="F8" s="181"/>
      <c r="G8" s="178"/>
      <c r="H8" s="178"/>
      <c r="I8" s="195"/>
      <c r="J8" s="181"/>
      <c r="K8" s="178"/>
      <c r="L8" s="178"/>
      <c r="M8" s="178"/>
      <c r="N8" s="178"/>
      <c r="O8" s="195"/>
      <c r="P8" s="181"/>
      <c r="Q8" s="178"/>
      <c r="R8" s="178"/>
      <c r="S8" s="178"/>
      <c r="T8" s="178"/>
      <c r="U8" s="178"/>
      <c r="V8" s="178"/>
      <c r="W8" s="178"/>
      <c r="X8" s="201"/>
      <c r="Y8" s="186"/>
      <c r="Z8" s="189"/>
    </row>
    <row r="9" spans="1:26" ht="12.75" customHeight="1" thickBot="1" x14ac:dyDescent="0.25">
      <c r="A9" s="37"/>
      <c r="B9" s="193"/>
      <c r="C9" s="199"/>
      <c r="D9" s="208"/>
      <c r="E9" s="205"/>
      <c r="F9" s="182"/>
      <c r="G9" s="179"/>
      <c r="H9" s="179"/>
      <c r="I9" s="196"/>
      <c r="J9" s="182"/>
      <c r="K9" s="179"/>
      <c r="L9" s="179"/>
      <c r="M9" s="179"/>
      <c r="N9" s="179"/>
      <c r="O9" s="196"/>
      <c r="P9" s="182"/>
      <c r="Q9" s="179"/>
      <c r="R9" s="179"/>
      <c r="S9" s="179"/>
      <c r="T9" s="179"/>
      <c r="U9" s="179"/>
      <c r="V9" s="179"/>
      <c r="W9" s="179"/>
      <c r="X9" s="202"/>
      <c r="Y9" s="187"/>
      <c r="Z9" s="190"/>
    </row>
    <row r="10" spans="1:26" ht="12.75" customHeight="1" x14ac:dyDescent="0.2">
      <c r="A10" s="89">
        <f>A11-0.1</f>
        <v>-1.5265566588595902E-15</v>
      </c>
      <c r="B10" s="87">
        <f>POWER(10,A10)</f>
        <v>0.99999999999999645</v>
      </c>
      <c r="C10" s="70">
        <f t="shared" ref="C10:C40" si="0">(X10^2-($B$5/2)^2)^0.5</f>
        <v>0.4330127018922173</v>
      </c>
      <c r="D10" s="71">
        <f t="shared" ref="D10:D40" si="1">PI()/2*C10^2</f>
        <v>0.29452431127404038</v>
      </c>
      <c r="E10" s="74">
        <f>IF($C10&lt;$E$1,$B$1,0)</f>
        <v>1500</v>
      </c>
      <c r="F10" s="62">
        <f t="shared" ref="F10:F40" si="2">IF($C10&lt;$E$1,0,IF($C10&lt;($E$1+$E$2),ASIN($E$1/$C10),0))</f>
        <v>0</v>
      </c>
      <c r="G10" s="67">
        <f>IF($F10=0,0,($C10^2*($F10+0.5*SIN(2*$F10))))</f>
        <v>0</v>
      </c>
      <c r="H10" s="67">
        <f t="shared" ref="H10:H40" si="3">IF($F10=0,0,($D10-G10))</f>
        <v>0</v>
      </c>
      <c r="I10" s="63">
        <f t="shared" ref="I10:I40" si="4">IF(F10=0,0,($D10/(G10/$B$1+H10/$B$2)))</f>
        <v>0</v>
      </c>
      <c r="J10" s="62">
        <f t="shared" ref="J10:J40" si="5">IF($C10&lt;($E$1+$E$2),0,IF($C10&lt;($E$1+$E$2+$E$3),ASIN($E$1/$C10),0))</f>
        <v>0</v>
      </c>
      <c r="K10" s="66">
        <f t="shared" ref="K10:K40" si="6">IF($J10=0,0,(ASIN(($E$1+$E$2)/$C10)))</f>
        <v>0</v>
      </c>
      <c r="L10" s="79">
        <f t="shared" ref="L10:L40" si="7">IF($J10=0,0,($C10^2*($J10+0.5*SIN(2*$J10))))</f>
        <v>0</v>
      </c>
      <c r="M10" s="79">
        <f t="shared" ref="M10:M40" si="8">IF($J10=0,0,($C10^2*($K10+0.5*SIN(2*$K10))))-$L10</f>
        <v>0</v>
      </c>
      <c r="N10" s="79">
        <f t="shared" ref="N10:N40" si="9">IF($J10=0,0,($D10-($L10+$M10)))</f>
        <v>0</v>
      </c>
      <c r="O10" s="67">
        <f t="shared" ref="O10:O40" si="10">IF($J10=0,0,($D10/(L10/$B$1+M10/$B$2+N10/$B$3)))</f>
        <v>0</v>
      </c>
      <c r="P10" s="62">
        <f t="shared" ref="P10:P40" si="11">IF($C10&lt;($E$1+$E$2+$E$3),0,ASIN($E$1/$C10))</f>
        <v>0</v>
      </c>
      <c r="Q10" s="66">
        <f t="shared" ref="Q10:Q40" si="12">IF($P10=0,0,(ASIN(($E$1+$E$2)/$C10)))</f>
        <v>0</v>
      </c>
      <c r="R10" s="66">
        <f t="shared" ref="R10:R40" si="13">IF($P10=0,0,(ASIN(($E$1+$E$2+$E$3)/$C10)))</f>
        <v>0</v>
      </c>
      <c r="S10" s="67">
        <f t="shared" ref="S10:S40" si="14">IF($P10=0,0,($C10^2*($P10+0.5*SIN(2*$P10))))</f>
        <v>0</v>
      </c>
      <c r="T10" s="67">
        <f t="shared" ref="T10:T40" si="15">IF($P10=0,0,($C10^2*($Q10+0.5*SIN(2*$Q10))))-$S10</f>
        <v>0</v>
      </c>
      <c r="U10" s="67">
        <f t="shared" ref="U10:U40" si="16">IF($P10=0,0,($C10^2*($R10+0.5*SIN(2*$R10))))-($S10+$T10)</f>
        <v>0</v>
      </c>
      <c r="V10" s="67">
        <f t="shared" ref="V10:V40" si="17">IF($P10=0,0,($D10-(S10+T10+U10)))</f>
        <v>0</v>
      </c>
      <c r="W10" s="67">
        <f t="shared" ref="W10:W40" si="18">IF($P10=0,0,($D10/(S10/$B$1+T10/$B$2+U10/$B$3+V10/$B$4)))</f>
        <v>0</v>
      </c>
      <c r="X10" s="82">
        <f t="shared" ref="X10:X40" si="19">B10*$B$5</f>
        <v>0.49999999999999822</v>
      </c>
      <c r="Y10" s="81">
        <f t="shared" ref="Y10:Y40" si="20">(E10+I10+O10+W10)</f>
        <v>1500</v>
      </c>
      <c r="Z10" s="83">
        <f t="shared" ref="Z10:Z40" si="21">IF(C10&lt;$E$1,$B$1,IF(C10&lt;($E$1+$E$2),$B$2,IF(C10&lt;($E$1+$E$2+$E$3),$B$3,$B$4)))</f>
        <v>1500</v>
      </c>
    </row>
    <row r="11" spans="1:26" ht="12.75" customHeight="1" x14ac:dyDescent="0.2">
      <c r="A11" s="89">
        <f t="shared" ref="A11:A38" si="22">A12-0.1</f>
        <v>9.9999999999998479E-2</v>
      </c>
      <c r="B11" s="87">
        <f>POWER(10,A11)</f>
        <v>1.2589254117941628</v>
      </c>
      <c r="C11" s="70">
        <f t="shared" si="0"/>
        <v>0.57768788988109798</v>
      </c>
      <c r="D11" s="71">
        <f t="shared" si="1"/>
        <v>0.5242113308453531</v>
      </c>
      <c r="E11" s="74">
        <f t="shared" ref="E11:E40" si="23">IF(C11&lt;$E$1,$B$1,0)</f>
        <v>1500</v>
      </c>
      <c r="F11" s="62">
        <f t="shared" si="2"/>
        <v>0</v>
      </c>
      <c r="G11" s="67">
        <f t="shared" ref="G11:G40" si="24">IF(F11=0,0,($C11^2*($F11+0.5*SIN(2*$F11))))</f>
        <v>0</v>
      </c>
      <c r="H11" s="67">
        <f t="shared" si="3"/>
        <v>0</v>
      </c>
      <c r="I11" s="63">
        <f t="shared" si="4"/>
        <v>0</v>
      </c>
      <c r="J11" s="62">
        <f t="shared" si="5"/>
        <v>0</v>
      </c>
      <c r="K11" s="66">
        <f t="shared" si="6"/>
        <v>0</v>
      </c>
      <c r="L11" s="79">
        <f t="shared" si="7"/>
        <v>0</v>
      </c>
      <c r="M11" s="79">
        <f t="shared" si="8"/>
        <v>0</v>
      </c>
      <c r="N11" s="79">
        <f t="shared" si="9"/>
        <v>0</v>
      </c>
      <c r="O11" s="67">
        <f t="shared" si="10"/>
        <v>0</v>
      </c>
      <c r="P11" s="62">
        <f t="shared" si="11"/>
        <v>0</v>
      </c>
      <c r="Q11" s="66">
        <f t="shared" si="12"/>
        <v>0</v>
      </c>
      <c r="R11" s="66">
        <f t="shared" si="13"/>
        <v>0</v>
      </c>
      <c r="S11" s="67">
        <f t="shared" si="14"/>
        <v>0</v>
      </c>
      <c r="T11" s="67">
        <f t="shared" si="15"/>
        <v>0</v>
      </c>
      <c r="U11" s="67">
        <f t="shared" si="16"/>
        <v>0</v>
      </c>
      <c r="V11" s="67">
        <f t="shared" si="17"/>
        <v>0</v>
      </c>
      <c r="W11" s="67">
        <f t="shared" si="18"/>
        <v>0</v>
      </c>
      <c r="X11" s="82">
        <f t="shared" si="19"/>
        <v>0.62946270589708142</v>
      </c>
      <c r="Y11" s="81">
        <f t="shared" si="20"/>
        <v>1500</v>
      </c>
      <c r="Z11" s="83">
        <f t="shared" si="21"/>
        <v>1500</v>
      </c>
    </row>
    <row r="12" spans="1:26" ht="12.75" customHeight="1" x14ac:dyDescent="0.2">
      <c r="A12" s="89">
        <f t="shared" si="22"/>
        <v>0.19999999999999848</v>
      </c>
      <c r="B12" s="87">
        <f t="shared" ref="B12:B40" si="25">POWER(10,A12)</f>
        <v>1.584893192461108</v>
      </c>
      <c r="C12" s="70">
        <f t="shared" si="0"/>
        <v>0.75197846237601162</v>
      </c>
      <c r="D12" s="71">
        <f t="shared" si="1"/>
        <v>0.88824072456060943</v>
      </c>
      <c r="E12" s="74">
        <f t="shared" si="23"/>
        <v>1500</v>
      </c>
      <c r="F12" s="62">
        <f t="shared" si="2"/>
        <v>0</v>
      </c>
      <c r="G12" s="67">
        <f t="shared" si="24"/>
        <v>0</v>
      </c>
      <c r="H12" s="67">
        <f t="shared" si="3"/>
        <v>0</v>
      </c>
      <c r="I12" s="63">
        <f t="shared" si="4"/>
        <v>0</v>
      </c>
      <c r="J12" s="62">
        <f t="shared" si="5"/>
        <v>0</v>
      </c>
      <c r="K12" s="66">
        <f t="shared" si="6"/>
        <v>0</v>
      </c>
      <c r="L12" s="79">
        <f t="shared" si="7"/>
        <v>0</v>
      </c>
      <c r="M12" s="79">
        <f t="shared" si="8"/>
        <v>0</v>
      </c>
      <c r="N12" s="79">
        <f t="shared" si="9"/>
        <v>0</v>
      </c>
      <c r="O12" s="67">
        <f t="shared" si="10"/>
        <v>0</v>
      </c>
      <c r="P12" s="62">
        <f t="shared" si="11"/>
        <v>0</v>
      </c>
      <c r="Q12" s="66">
        <f t="shared" si="12"/>
        <v>0</v>
      </c>
      <c r="R12" s="66">
        <f t="shared" si="13"/>
        <v>0</v>
      </c>
      <c r="S12" s="67">
        <f t="shared" si="14"/>
        <v>0</v>
      </c>
      <c r="T12" s="67">
        <f t="shared" si="15"/>
        <v>0</v>
      </c>
      <c r="U12" s="67">
        <f t="shared" si="16"/>
        <v>0</v>
      </c>
      <c r="V12" s="67">
        <f t="shared" si="17"/>
        <v>0</v>
      </c>
      <c r="W12" s="67">
        <f t="shared" si="18"/>
        <v>0</v>
      </c>
      <c r="X12" s="82">
        <f t="shared" si="19"/>
        <v>0.79244659623055402</v>
      </c>
      <c r="Y12" s="81">
        <f t="shared" si="20"/>
        <v>1500</v>
      </c>
      <c r="Z12" s="83">
        <f t="shared" si="21"/>
        <v>1500</v>
      </c>
    </row>
    <row r="13" spans="1:26" ht="12.75" customHeight="1" x14ac:dyDescent="0.2">
      <c r="A13" s="89">
        <f t="shared" si="22"/>
        <v>0.29999999999999849</v>
      </c>
      <c r="B13" s="87">
        <f t="shared" si="25"/>
        <v>1.9952623149688729</v>
      </c>
      <c r="C13" s="70">
        <f t="shared" si="0"/>
        <v>0.96579911285097808</v>
      </c>
      <c r="D13" s="71">
        <f t="shared" si="1"/>
        <v>1.4651884325156654</v>
      </c>
      <c r="E13" s="74">
        <f t="shared" si="23"/>
        <v>0</v>
      </c>
      <c r="F13" s="62">
        <f t="shared" si="2"/>
        <v>1.1995358806774445</v>
      </c>
      <c r="G13" s="67">
        <f t="shared" si="24"/>
        <v>1.4342328846712247</v>
      </c>
      <c r="H13" s="67">
        <f t="shared" si="3"/>
        <v>3.0955547844440767E-2</v>
      </c>
      <c r="I13" s="63">
        <f t="shared" si="4"/>
        <v>1126.9763168354066</v>
      </c>
      <c r="J13" s="62">
        <f t="shared" si="5"/>
        <v>0</v>
      </c>
      <c r="K13" s="66">
        <f t="shared" si="6"/>
        <v>0</v>
      </c>
      <c r="L13" s="79">
        <f t="shared" si="7"/>
        <v>0</v>
      </c>
      <c r="M13" s="79">
        <f t="shared" si="8"/>
        <v>0</v>
      </c>
      <c r="N13" s="79">
        <f t="shared" si="9"/>
        <v>0</v>
      </c>
      <c r="O13" s="67">
        <f t="shared" si="10"/>
        <v>0</v>
      </c>
      <c r="P13" s="62">
        <f t="shared" si="11"/>
        <v>0</v>
      </c>
      <c r="Q13" s="66">
        <f t="shared" si="12"/>
        <v>0</v>
      </c>
      <c r="R13" s="66">
        <f t="shared" si="13"/>
        <v>0</v>
      </c>
      <c r="S13" s="67">
        <f t="shared" si="14"/>
        <v>0</v>
      </c>
      <c r="T13" s="67">
        <f t="shared" si="15"/>
        <v>0</v>
      </c>
      <c r="U13" s="67">
        <f t="shared" si="16"/>
        <v>0</v>
      </c>
      <c r="V13" s="67">
        <f t="shared" si="17"/>
        <v>0</v>
      </c>
      <c r="W13" s="67">
        <f t="shared" si="18"/>
        <v>0</v>
      </c>
      <c r="X13" s="82">
        <f t="shared" si="19"/>
        <v>0.99763115748443643</v>
      </c>
      <c r="Y13" s="81">
        <f t="shared" si="20"/>
        <v>1126.9763168354066</v>
      </c>
      <c r="Z13" s="83">
        <f t="shared" si="21"/>
        <v>90</v>
      </c>
    </row>
    <row r="14" spans="1:26" ht="12.75" customHeight="1" x14ac:dyDescent="0.2">
      <c r="A14" s="89">
        <f t="shared" si="22"/>
        <v>0.39999999999999847</v>
      </c>
      <c r="B14" s="87">
        <f t="shared" si="25"/>
        <v>2.5118864315095712</v>
      </c>
      <c r="C14" s="70">
        <f t="shared" si="0"/>
        <v>1.2308100426956516</v>
      </c>
      <c r="D14" s="71">
        <f t="shared" si="1"/>
        <v>2.3795889272596757</v>
      </c>
      <c r="E14" s="74">
        <f t="shared" si="23"/>
        <v>0</v>
      </c>
      <c r="F14" s="62">
        <f t="shared" si="2"/>
        <v>0.82011715858565404</v>
      </c>
      <c r="G14" s="67">
        <f t="shared" si="24"/>
        <v>1.9980113876223113</v>
      </c>
      <c r="H14" s="67">
        <f t="shared" si="3"/>
        <v>0.3815775396373644</v>
      </c>
      <c r="I14" s="63">
        <f t="shared" si="4"/>
        <v>427.08044992681494</v>
      </c>
      <c r="J14" s="62">
        <f t="shared" si="5"/>
        <v>0</v>
      </c>
      <c r="K14" s="66">
        <f t="shared" si="6"/>
        <v>0</v>
      </c>
      <c r="L14" s="79">
        <f t="shared" si="7"/>
        <v>0</v>
      </c>
      <c r="M14" s="79">
        <f t="shared" si="8"/>
        <v>0</v>
      </c>
      <c r="N14" s="79">
        <f t="shared" si="9"/>
        <v>0</v>
      </c>
      <c r="O14" s="67">
        <f t="shared" si="10"/>
        <v>0</v>
      </c>
      <c r="P14" s="62">
        <f t="shared" si="11"/>
        <v>0</v>
      </c>
      <c r="Q14" s="66">
        <f t="shared" si="12"/>
        <v>0</v>
      </c>
      <c r="R14" s="66">
        <f t="shared" si="13"/>
        <v>0</v>
      </c>
      <c r="S14" s="67">
        <f t="shared" si="14"/>
        <v>0</v>
      </c>
      <c r="T14" s="67">
        <f t="shared" si="15"/>
        <v>0</v>
      </c>
      <c r="U14" s="67">
        <f t="shared" si="16"/>
        <v>0</v>
      </c>
      <c r="V14" s="67">
        <f t="shared" si="17"/>
        <v>0</v>
      </c>
      <c r="W14" s="67">
        <f t="shared" si="18"/>
        <v>0</v>
      </c>
      <c r="X14" s="82">
        <f t="shared" si="19"/>
        <v>1.2559432157547856</v>
      </c>
      <c r="Y14" s="81">
        <f t="shared" si="20"/>
        <v>427.08044992681494</v>
      </c>
      <c r="Z14" s="83">
        <f t="shared" si="21"/>
        <v>90</v>
      </c>
    </row>
    <row r="15" spans="1:26" ht="12.75" customHeight="1" x14ac:dyDescent="0.2">
      <c r="A15" s="89">
        <f t="shared" si="22"/>
        <v>0.49999999999999845</v>
      </c>
      <c r="B15" s="87">
        <f t="shared" si="25"/>
        <v>3.1622776601683684</v>
      </c>
      <c r="C15" s="70">
        <f t="shared" si="0"/>
        <v>1.561249499599594</v>
      </c>
      <c r="D15" s="71">
        <f t="shared" si="1"/>
        <v>3.8288160465625332</v>
      </c>
      <c r="E15" s="74">
        <f t="shared" si="23"/>
        <v>0</v>
      </c>
      <c r="F15" s="62">
        <f t="shared" si="2"/>
        <v>0.61439143249564976</v>
      </c>
      <c r="G15" s="67">
        <f t="shared" si="24"/>
        <v>2.6457406907037062</v>
      </c>
      <c r="H15" s="67">
        <f t="shared" si="3"/>
        <v>1.1830753558588269</v>
      </c>
      <c r="I15" s="63">
        <f t="shared" si="4"/>
        <v>256.81052320419394</v>
      </c>
      <c r="J15" s="62">
        <f t="shared" si="5"/>
        <v>0</v>
      </c>
      <c r="K15" s="66">
        <f t="shared" si="6"/>
        <v>0</v>
      </c>
      <c r="L15" s="79">
        <f t="shared" si="7"/>
        <v>0</v>
      </c>
      <c r="M15" s="79">
        <f t="shared" si="8"/>
        <v>0</v>
      </c>
      <c r="N15" s="79">
        <f t="shared" si="9"/>
        <v>0</v>
      </c>
      <c r="O15" s="67">
        <f t="shared" si="10"/>
        <v>0</v>
      </c>
      <c r="P15" s="62">
        <f t="shared" si="11"/>
        <v>0</v>
      </c>
      <c r="Q15" s="66">
        <f t="shared" si="12"/>
        <v>0</v>
      </c>
      <c r="R15" s="66">
        <f t="shared" si="13"/>
        <v>0</v>
      </c>
      <c r="S15" s="67">
        <f t="shared" si="14"/>
        <v>0</v>
      </c>
      <c r="T15" s="67">
        <f t="shared" si="15"/>
        <v>0</v>
      </c>
      <c r="U15" s="67">
        <f t="shared" si="16"/>
        <v>0</v>
      </c>
      <c r="V15" s="67">
        <f t="shared" si="17"/>
        <v>0</v>
      </c>
      <c r="W15" s="67">
        <f t="shared" si="18"/>
        <v>0</v>
      </c>
      <c r="X15" s="82">
        <f t="shared" si="19"/>
        <v>1.5811388300841842</v>
      </c>
      <c r="Y15" s="81">
        <f t="shared" si="20"/>
        <v>256.81052320419394</v>
      </c>
      <c r="Z15" s="83">
        <f t="shared" si="21"/>
        <v>90</v>
      </c>
    </row>
    <row r="16" spans="1:26" ht="12.75" customHeight="1" x14ac:dyDescent="0.2">
      <c r="A16" s="89">
        <f t="shared" si="22"/>
        <v>0.59999999999999842</v>
      </c>
      <c r="B16" s="87">
        <f t="shared" si="25"/>
        <v>3.9810717055349585</v>
      </c>
      <c r="C16" s="70">
        <f t="shared" si="0"/>
        <v>1.9747741595313515</v>
      </c>
      <c r="D16" s="71">
        <f t="shared" si="1"/>
        <v>6.1256862422756599</v>
      </c>
      <c r="E16" s="74">
        <f t="shared" si="23"/>
        <v>0</v>
      </c>
      <c r="F16" s="62">
        <f t="shared" si="2"/>
        <v>0</v>
      </c>
      <c r="G16" s="67">
        <f t="shared" si="24"/>
        <v>0</v>
      </c>
      <c r="H16" s="67">
        <f t="shared" si="3"/>
        <v>0</v>
      </c>
      <c r="I16" s="63">
        <f t="shared" si="4"/>
        <v>0</v>
      </c>
      <c r="J16" s="62">
        <f t="shared" si="5"/>
        <v>0.47321273650992585</v>
      </c>
      <c r="K16" s="66">
        <f t="shared" si="6"/>
        <v>1.294730893364477</v>
      </c>
      <c r="L16" s="79">
        <f t="shared" si="7"/>
        <v>3.4273905832330289</v>
      </c>
      <c r="M16" s="79">
        <f t="shared" si="8"/>
        <v>2.6444243387393369</v>
      </c>
      <c r="N16" s="79">
        <f t="shared" si="9"/>
        <v>5.3871320303294112E-2</v>
      </c>
      <c r="O16" s="67">
        <f t="shared" si="10"/>
        <v>191.80665521403773</v>
      </c>
      <c r="P16" s="62">
        <f t="shared" si="11"/>
        <v>0</v>
      </c>
      <c r="Q16" s="66">
        <f t="shared" si="12"/>
        <v>0</v>
      </c>
      <c r="R16" s="66">
        <f t="shared" si="13"/>
        <v>0</v>
      </c>
      <c r="S16" s="67">
        <f t="shared" si="14"/>
        <v>0</v>
      </c>
      <c r="T16" s="67">
        <f t="shared" si="15"/>
        <v>0</v>
      </c>
      <c r="U16" s="67">
        <f t="shared" si="16"/>
        <v>0</v>
      </c>
      <c r="V16" s="67">
        <f t="shared" si="17"/>
        <v>0</v>
      </c>
      <c r="W16" s="67">
        <f t="shared" si="18"/>
        <v>0</v>
      </c>
      <c r="X16" s="82">
        <f t="shared" si="19"/>
        <v>1.9905358527674792</v>
      </c>
      <c r="Y16" s="81">
        <f t="shared" si="20"/>
        <v>191.80665521403773</v>
      </c>
      <c r="Z16" s="83">
        <f t="shared" si="21"/>
        <v>200</v>
      </c>
    </row>
    <row r="17" spans="1:26" ht="12.75" customHeight="1" x14ac:dyDescent="0.2">
      <c r="A17" s="89">
        <f t="shared" si="22"/>
        <v>0.6999999999999984</v>
      </c>
      <c r="B17" s="87">
        <f t="shared" si="25"/>
        <v>5.0118723362727051</v>
      </c>
      <c r="C17" s="70">
        <f t="shared" si="0"/>
        <v>2.4934345948458136</v>
      </c>
      <c r="D17" s="71">
        <f t="shared" si="1"/>
        <v>9.7659801794282242</v>
      </c>
      <c r="E17" s="74">
        <f t="shared" si="23"/>
        <v>0</v>
      </c>
      <c r="F17" s="62">
        <f t="shared" si="2"/>
        <v>0</v>
      </c>
      <c r="G17" s="67">
        <f t="shared" si="24"/>
        <v>0</v>
      </c>
      <c r="H17" s="67">
        <f t="shared" si="3"/>
        <v>0</v>
      </c>
      <c r="I17" s="63">
        <f t="shared" si="4"/>
        <v>0</v>
      </c>
      <c r="J17" s="62">
        <f t="shared" si="5"/>
        <v>0.36928412304608654</v>
      </c>
      <c r="K17" s="66">
        <f t="shared" si="6"/>
        <v>0.86639772205067112</v>
      </c>
      <c r="L17" s="79">
        <f t="shared" si="7"/>
        <v>4.3887271155114478</v>
      </c>
      <c r="M17" s="79">
        <f t="shared" si="8"/>
        <v>4.0657611921565815</v>
      </c>
      <c r="N17" s="79">
        <f t="shared" si="9"/>
        <v>1.3114918717601949</v>
      </c>
      <c r="O17" s="67">
        <f t="shared" si="10"/>
        <v>178.67299187405732</v>
      </c>
      <c r="P17" s="62">
        <f t="shared" si="11"/>
        <v>0</v>
      </c>
      <c r="Q17" s="66">
        <f t="shared" si="12"/>
        <v>0</v>
      </c>
      <c r="R17" s="66">
        <f t="shared" si="13"/>
        <v>0</v>
      </c>
      <c r="S17" s="67">
        <f t="shared" si="14"/>
        <v>0</v>
      </c>
      <c r="T17" s="67">
        <f t="shared" si="15"/>
        <v>0</v>
      </c>
      <c r="U17" s="67">
        <f t="shared" si="16"/>
        <v>0</v>
      </c>
      <c r="V17" s="67">
        <f t="shared" si="17"/>
        <v>0</v>
      </c>
      <c r="W17" s="67">
        <f t="shared" si="18"/>
        <v>0</v>
      </c>
      <c r="X17" s="82">
        <f t="shared" si="19"/>
        <v>2.5059361681363526</v>
      </c>
      <c r="Y17" s="81">
        <f t="shared" si="20"/>
        <v>178.67299187405732</v>
      </c>
      <c r="Z17" s="83">
        <f t="shared" si="21"/>
        <v>200</v>
      </c>
    </row>
    <row r="18" spans="1:26" ht="12.75" customHeight="1" x14ac:dyDescent="0.2">
      <c r="A18" s="89">
        <f t="shared" si="22"/>
        <v>0.79999999999999838</v>
      </c>
      <c r="B18" s="87">
        <f t="shared" si="25"/>
        <v>6.3095734448019094</v>
      </c>
      <c r="C18" s="70">
        <f t="shared" si="0"/>
        <v>3.1448655398661098</v>
      </c>
      <c r="D18" s="71">
        <f t="shared" si="1"/>
        <v>15.535457258978777</v>
      </c>
      <c r="E18" s="74">
        <f t="shared" si="23"/>
        <v>0</v>
      </c>
      <c r="F18" s="62">
        <f t="shared" si="2"/>
        <v>0</v>
      </c>
      <c r="G18" s="67">
        <f t="shared" si="24"/>
        <v>0</v>
      </c>
      <c r="H18" s="67">
        <f t="shared" si="3"/>
        <v>0</v>
      </c>
      <c r="I18" s="63">
        <f t="shared" si="4"/>
        <v>0</v>
      </c>
      <c r="J18" s="62">
        <f t="shared" si="5"/>
        <v>0.29023849853022343</v>
      </c>
      <c r="K18" s="66">
        <f t="shared" si="6"/>
        <v>0.6487105282393143</v>
      </c>
      <c r="L18" s="79">
        <f t="shared" si="7"/>
        <v>5.5825110016535113</v>
      </c>
      <c r="M18" s="79">
        <f t="shared" si="8"/>
        <v>5.5948067225766032</v>
      </c>
      <c r="N18" s="79">
        <f t="shared" si="9"/>
        <v>4.3581395347486627</v>
      </c>
      <c r="O18" s="67">
        <f t="shared" si="10"/>
        <v>177.18987426039453</v>
      </c>
      <c r="P18" s="62">
        <f t="shared" si="11"/>
        <v>0</v>
      </c>
      <c r="Q18" s="66">
        <f t="shared" si="12"/>
        <v>0</v>
      </c>
      <c r="R18" s="66">
        <f t="shared" si="13"/>
        <v>0</v>
      </c>
      <c r="S18" s="67">
        <f t="shared" si="14"/>
        <v>0</v>
      </c>
      <c r="T18" s="67">
        <f t="shared" si="15"/>
        <v>0</v>
      </c>
      <c r="U18" s="67">
        <f t="shared" si="16"/>
        <v>0</v>
      </c>
      <c r="V18" s="67">
        <f t="shared" si="17"/>
        <v>0</v>
      </c>
      <c r="W18" s="67">
        <f t="shared" si="18"/>
        <v>0</v>
      </c>
      <c r="X18" s="82">
        <f t="shared" si="19"/>
        <v>3.1547867224009547</v>
      </c>
      <c r="Y18" s="81">
        <f t="shared" si="20"/>
        <v>177.18987426039453</v>
      </c>
      <c r="Z18" s="83">
        <f t="shared" si="21"/>
        <v>200</v>
      </c>
    </row>
    <row r="19" spans="1:26" ht="12.75" customHeight="1" x14ac:dyDescent="0.2">
      <c r="A19" s="89">
        <f t="shared" si="22"/>
        <v>0.89999999999999836</v>
      </c>
      <c r="B19" s="87">
        <f t="shared" si="25"/>
        <v>7.9432823472427856</v>
      </c>
      <c r="C19" s="70">
        <f t="shared" si="0"/>
        <v>3.9637650803251088</v>
      </c>
      <c r="D19" s="71">
        <f t="shared" si="1"/>
        <v>24.679462206418883</v>
      </c>
      <c r="E19" s="74">
        <f t="shared" si="23"/>
        <v>0</v>
      </c>
      <c r="F19" s="62">
        <f t="shared" si="2"/>
        <v>0</v>
      </c>
      <c r="G19" s="67">
        <f t="shared" si="24"/>
        <v>0</v>
      </c>
      <c r="H19" s="67">
        <f t="shared" si="3"/>
        <v>0</v>
      </c>
      <c r="I19" s="63">
        <f t="shared" si="4"/>
        <v>0</v>
      </c>
      <c r="J19" s="62">
        <f t="shared" si="5"/>
        <v>0.22905452716621821</v>
      </c>
      <c r="K19" s="66">
        <f t="shared" si="6"/>
        <v>0.49990507488265812</v>
      </c>
      <c r="L19" s="79">
        <f t="shared" si="7"/>
        <v>7.0729887535824565</v>
      </c>
      <c r="M19" s="79">
        <f t="shared" si="8"/>
        <v>7.3907884686466501</v>
      </c>
      <c r="N19" s="79">
        <f t="shared" si="9"/>
        <v>10.215684984189776</v>
      </c>
      <c r="O19" s="67">
        <f t="shared" si="10"/>
        <v>178.94869075070596</v>
      </c>
      <c r="P19" s="62">
        <f t="shared" si="11"/>
        <v>0</v>
      </c>
      <c r="Q19" s="66">
        <f t="shared" si="12"/>
        <v>0</v>
      </c>
      <c r="R19" s="66">
        <f t="shared" si="13"/>
        <v>0</v>
      </c>
      <c r="S19" s="67">
        <f t="shared" si="14"/>
        <v>0</v>
      </c>
      <c r="T19" s="67">
        <f t="shared" si="15"/>
        <v>0</v>
      </c>
      <c r="U19" s="67">
        <f t="shared" si="16"/>
        <v>0</v>
      </c>
      <c r="V19" s="67">
        <f t="shared" si="17"/>
        <v>0</v>
      </c>
      <c r="W19" s="67">
        <f t="shared" si="18"/>
        <v>0</v>
      </c>
      <c r="X19" s="82">
        <f t="shared" si="19"/>
        <v>3.9716411736213928</v>
      </c>
      <c r="Y19" s="81">
        <f t="shared" si="20"/>
        <v>178.94869075070596</v>
      </c>
      <c r="Z19" s="83">
        <f t="shared" si="21"/>
        <v>200</v>
      </c>
    </row>
    <row r="20" spans="1:26" ht="12.75" customHeight="1" x14ac:dyDescent="0.2">
      <c r="A20" s="89">
        <f t="shared" si="22"/>
        <v>0.99999999999999833</v>
      </c>
      <c r="B20" s="87">
        <f t="shared" si="25"/>
        <v>9.9999999999999627</v>
      </c>
      <c r="C20" s="70">
        <f t="shared" si="0"/>
        <v>4.9937460888595266</v>
      </c>
      <c r="D20" s="71">
        <f t="shared" si="1"/>
        <v>39.171733399447447</v>
      </c>
      <c r="E20" s="74">
        <f t="shared" si="23"/>
        <v>0</v>
      </c>
      <c r="F20" s="62">
        <f t="shared" si="2"/>
        <v>0</v>
      </c>
      <c r="G20" s="67">
        <f t="shared" si="24"/>
        <v>0</v>
      </c>
      <c r="H20" s="67">
        <f t="shared" si="3"/>
        <v>0</v>
      </c>
      <c r="I20" s="63">
        <f t="shared" si="4"/>
        <v>0</v>
      </c>
      <c r="J20" s="62">
        <f t="shared" si="5"/>
        <v>0.18121562186411022</v>
      </c>
      <c r="K20" s="66">
        <f t="shared" si="6"/>
        <v>0.39031083675713568</v>
      </c>
      <c r="L20" s="79">
        <f t="shared" si="7"/>
        <v>8.9398422167594909</v>
      </c>
      <c r="M20" s="79">
        <f t="shared" si="8"/>
        <v>9.5680584784964182</v>
      </c>
      <c r="N20" s="79">
        <f t="shared" si="9"/>
        <v>20.663832704191538</v>
      </c>
      <c r="O20" s="67">
        <f t="shared" si="10"/>
        <v>181.69481216324343</v>
      </c>
      <c r="P20" s="62">
        <f t="shared" si="11"/>
        <v>0</v>
      </c>
      <c r="Q20" s="66">
        <f t="shared" si="12"/>
        <v>0</v>
      </c>
      <c r="R20" s="66">
        <f t="shared" si="13"/>
        <v>0</v>
      </c>
      <c r="S20" s="67">
        <f t="shared" si="14"/>
        <v>0</v>
      </c>
      <c r="T20" s="67">
        <f t="shared" si="15"/>
        <v>0</v>
      </c>
      <c r="U20" s="67">
        <f t="shared" si="16"/>
        <v>0</v>
      </c>
      <c r="V20" s="67">
        <f t="shared" si="17"/>
        <v>0</v>
      </c>
      <c r="W20" s="67">
        <f t="shared" si="18"/>
        <v>0</v>
      </c>
      <c r="X20" s="82">
        <f t="shared" si="19"/>
        <v>4.9999999999999813</v>
      </c>
      <c r="Y20" s="81">
        <f t="shared" si="20"/>
        <v>181.69481216324343</v>
      </c>
      <c r="Z20" s="83">
        <f t="shared" si="21"/>
        <v>200</v>
      </c>
    </row>
    <row r="21" spans="1:26" ht="12.75" customHeight="1" x14ac:dyDescent="0.2">
      <c r="A21" s="89">
        <f t="shared" si="22"/>
        <v>1.0999999999999983</v>
      </c>
      <c r="B21" s="87">
        <f t="shared" si="25"/>
        <v>12.589254117941623</v>
      </c>
      <c r="C21" s="70">
        <f t="shared" si="0"/>
        <v>6.289660548195549</v>
      </c>
      <c r="D21" s="71">
        <f t="shared" si="1"/>
        <v>62.140435356578699</v>
      </c>
      <c r="E21" s="74">
        <f t="shared" si="23"/>
        <v>0</v>
      </c>
      <c r="F21" s="62">
        <f t="shared" si="2"/>
        <v>0</v>
      </c>
      <c r="G21" s="67">
        <f t="shared" si="24"/>
        <v>0</v>
      </c>
      <c r="H21" s="67">
        <f t="shared" si="3"/>
        <v>0</v>
      </c>
      <c r="I21" s="63">
        <f t="shared" si="4"/>
        <v>0</v>
      </c>
      <c r="J21" s="62">
        <f t="shared" si="5"/>
        <v>0.14358484671695659</v>
      </c>
      <c r="K21" s="66">
        <f t="shared" si="6"/>
        <v>0.30687706214320687</v>
      </c>
      <c r="L21" s="79">
        <f t="shared" si="7"/>
        <v>11.282634615838136</v>
      </c>
      <c r="M21" s="79">
        <f t="shared" si="8"/>
        <v>12.249423352916429</v>
      </c>
      <c r="N21" s="79">
        <f t="shared" si="9"/>
        <v>38.608377387824135</v>
      </c>
      <c r="O21" s="67">
        <f t="shared" si="10"/>
        <v>184.57462918711497</v>
      </c>
      <c r="P21" s="62">
        <f t="shared" si="11"/>
        <v>0</v>
      </c>
      <c r="Q21" s="66">
        <f t="shared" si="12"/>
        <v>0</v>
      </c>
      <c r="R21" s="66">
        <f t="shared" si="13"/>
        <v>0</v>
      </c>
      <c r="S21" s="67">
        <f t="shared" si="14"/>
        <v>0</v>
      </c>
      <c r="T21" s="67">
        <f t="shared" si="15"/>
        <v>0</v>
      </c>
      <c r="U21" s="67">
        <f t="shared" si="16"/>
        <v>0</v>
      </c>
      <c r="V21" s="67">
        <f t="shared" si="17"/>
        <v>0</v>
      </c>
      <c r="W21" s="67">
        <f t="shared" si="18"/>
        <v>0</v>
      </c>
      <c r="X21" s="82">
        <f t="shared" si="19"/>
        <v>6.2946270589708115</v>
      </c>
      <c r="Y21" s="81">
        <f t="shared" si="20"/>
        <v>184.57462918711497</v>
      </c>
      <c r="Z21" s="83">
        <f t="shared" si="21"/>
        <v>200</v>
      </c>
    </row>
    <row r="22" spans="1:26" ht="12.75" customHeight="1" x14ac:dyDescent="0.2">
      <c r="A22" s="89">
        <f t="shared" si="22"/>
        <v>1.1999999999999984</v>
      </c>
      <c r="B22" s="87">
        <f t="shared" si="25"/>
        <v>15.84893192461108</v>
      </c>
      <c r="C22" s="70">
        <f t="shared" si="0"/>
        <v>7.9205214972083162</v>
      </c>
      <c r="D22" s="71">
        <f t="shared" si="1"/>
        <v>98.543374728104354</v>
      </c>
      <c r="E22" s="74">
        <f t="shared" si="23"/>
        <v>0</v>
      </c>
      <c r="F22" s="62">
        <f t="shared" si="2"/>
        <v>0</v>
      </c>
      <c r="G22" s="67">
        <f t="shared" si="24"/>
        <v>0</v>
      </c>
      <c r="H22" s="67">
        <f t="shared" si="3"/>
        <v>0</v>
      </c>
      <c r="I22" s="63">
        <f t="shared" si="4"/>
        <v>0</v>
      </c>
      <c r="J22" s="62">
        <f t="shared" si="5"/>
        <v>0.11387483371274797</v>
      </c>
      <c r="K22" s="66">
        <f t="shared" si="6"/>
        <v>0.24224553080743172</v>
      </c>
      <c r="L22" s="79">
        <f t="shared" si="7"/>
        <v>14.226199202760224</v>
      </c>
      <c r="M22" s="79">
        <f t="shared" si="8"/>
        <v>15.580578764778672</v>
      </c>
      <c r="N22" s="79">
        <f t="shared" si="9"/>
        <v>68.736596760565462</v>
      </c>
      <c r="O22" s="67">
        <f t="shared" si="10"/>
        <v>187.24348724327058</v>
      </c>
      <c r="P22" s="62">
        <f t="shared" si="11"/>
        <v>0</v>
      </c>
      <c r="Q22" s="66">
        <f t="shared" si="12"/>
        <v>0</v>
      </c>
      <c r="R22" s="66">
        <f t="shared" si="13"/>
        <v>0</v>
      </c>
      <c r="S22" s="67">
        <f t="shared" si="14"/>
        <v>0</v>
      </c>
      <c r="T22" s="67">
        <f t="shared" si="15"/>
        <v>0</v>
      </c>
      <c r="U22" s="67">
        <f t="shared" si="16"/>
        <v>0</v>
      </c>
      <c r="V22" s="67">
        <f t="shared" si="17"/>
        <v>0</v>
      </c>
      <c r="W22" s="67">
        <f t="shared" si="18"/>
        <v>0</v>
      </c>
      <c r="X22" s="82">
        <f t="shared" si="19"/>
        <v>7.9244659623055398</v>
      </c>
      <c r="Y22" s="81">
        <f t="shared" si="20"/>
        <v>187.24348724327058</v>
      </c>
      <c r="Z22" s="83">
        <f t="shared" si="21"/>
        <v>200</v>
      </c>
    </row>
    <row r="23" spans="1:26" ht="12.75" customHeight="1" x14ac:dyDescent="0.2">
      <c r="A23" s="89">
        <f t="shared" si="22"/>
        <v>1.2999999999999985</v>
      </c>
      <c r="B23" s="87">
        <f t="shared" si="25"/>
        <v>19.952623149688733</v>
      </c>
      <c r="C23" s="70">
        <f t="shared" si="0"/>
        <v>9.9731786627119892</v>
      </c>
      <c r="D23" s="71">
        <f t="shared" si="1"/>
        <v>156.23814552361009</v>
      </c>
      <c r="E23" s="74">
        <f t="shared" si="23"/>
        <v>0</v>
      </c>
      <c r="F23" s="62">
        <f t="shared" si="2"/>
        <v>0</v>
      </c>
      <c r="G23" s="67">
        <f t="shared" si="24"/>
        <v>0</v>
      </c>
      <c r="H23" s="67">
        <f t="shared" si="3"/>
        <v>0</v>
      </c>
      <c r="I23" s="63">
        <f t="shared" si="4"/>
        <v>0</v>
      </c>
      <c r="J23" s="62">
        <f t="shared" si="5"/>
        <v>9.036497517075813E-2</v>
      </c>
      <c r="K23" s="66">
        <f t="shared" si="6"/>
        <v>0.19168262927062948</v>
      </c>
      <c r="L23" s="79">
        <f t="shared" si="7"/>
        <v>17.927326391496308</v>
      </c>
      <c r="M23" s="79">
        <f t="shared" si="8"/>
        <v>19.740239784815358</v>
      </c>
      <c r="N23" s="79">
        <f t="shared" si="9"/>
        <v>118.57057934729842</v>
      </c>
      <c r="O23" s="67">
        <f t="shared" si="10"/>
        <v>189.57708776422763</v>
      </c>
      <c r="P23" s="62">
        <f t="shared" si="11"/>
        <v>0</v>
      </c>
      <c r="Q23" s="66">
        <f t="shared" si="12"/>
        <v>0</v>
      </c>
      <c r="R23" s="66">
        <f t="shared" si="13"/>
        <v>0</v>
      </c>
      <c r="S23" s="67">
        <f t="shared" si="14"/>
        <v>0</v>
      </c>
      <c r="T23" s="67">
        <f t="shared" si="15"/>
        <v>0</v>
      </c>
      <c r="U23" s="67">
        <f t="shared" si="16"/>
        <v>0</v>
      </c>
      <c r="V23" s="67">
        <f t="shared" si="17"/>
        <v>0</v>
      </c>
      <c r="W23" s="67">
        <f t="shared" si="18"/>
        <v>0</v>
      </c>
      <c r="X23" s="82">
        <f t="shared" si="19"/>
        <v>9.9763115748443667</v>
      </c>
      <c r="Y23" s="81">
        <f t="shared" si="20"/>
        <v>189.57708776422763</v>
      </c>
      <c r="Z23" s="83">
        <f t="shared" si="21"/>
        <v>200</v>
      </c>
    </row>
    <row r="24" spans="1:26" ht="12.75" customHeight="1" x14ac:dyDescent="0.2">
      <c r="A24" s="89">
        <f t="shared" si="22"/>
        <v>1.3999999999999986</v>
      </c>
      <c r="B24" s="87">
        <f t="shared" si="25"/>
        <v>25.11886431509572</v>
      </c>
      <c r="C24" s="70">
        <f t="shared" si="0"/>
        <v>12.556943741215349</v>
      </c>
      <c r="D24" s="71">
        <f t="shared" si="1"/>
        <v>247.67819499801124</v>
      </c>
      <c r="E24" s="74">
        <f t="shared" si="23"/>
        <v>0</v>
      </c>
      <c r="F24" s="62">
        <f t="shared" si="2"/>
        <v>0</v>
      </c>
      <c r="G24" s="67">
        <f t="shared" si="24"/>
        <v>0</v>
      </c>
      <c r="H24" s="67">
        <f t="shared" si="3"/>
        <v>0</v>
      </c>
      <c r="I24" s="63">
        <f t="shared" si="4"/>
        <v>0</v>
      </c>
      <c r="J24" s="62">
        <f t="shared" si="5"/>
        <v>7.1734999275340328E-2</v>
      </c>
      <c r="K24" s="66">
        <f t="shared" si="6"/>
        <v>0.1518941097159138</v>
      </c>
      <c r="L24" s="79">
        <f t="shared" si="7"/>
        <v>22.583131952244727</v>
      </c>
      <c r="M24" s="79">
        <f t="shared" si="8"/>
        <v>24.950546583026046</v>
      </c>
      <c r="N24" s="79">
        <f t="shared" si="9"/>
        <v>200.14451646274046</v>
      </c>
      <c r="O24" s="67">
        <f t="shared" si="10"/>
        <v>191.5521952158947</v>
      </c>
      <c r="P24" s="62">
        <f t="shared" si="11"/>
        <v>0</v>
      </c>
      <c r="Q24" s="66">
        <f t="shared" si="12"/>
        <v>0</v>
      </c>
      <c r="R24" s="66">
        <f t="shared" si="13"/>
        <v>0</v>
      </c>
      <c r="S24" s="67">
        <f t="shared" si="14"/>
        <v>0</v>
      </c>
      <c r="T24" s="67">
        <f t="shared" si="15"/>
        <v>0</v>
      </c>
      <c r="U24" s="67">
        <f t="shared" si="16"/>
        <v>0</v>
      </c>
      <c r="V24" s="67">
        <f t="shared" si="17"/>
        <v>0</v>
      </c>
      <c r="W24" s="67">
        <f t="shared" si="18"/>
        <v>0</v>
      </c>
      <c r="X24" s="82">
        <f t="shared" si="19"/>
        <v>12.55943215754786</v>
      </c>
      <c r="Y24" s="81">
        <f t="shared" si="20"/>
        <v>191.5521952158947</v>
      </c>
      <c r="Z24" s="83">
        <f t="shared" si="21"/>
        <v>200</v>
      </c>
    </row>
    <row r="25" spans="1:26" ht="12.75" customHeight="1" x14ac:dyDescent="0.2">
      <c r="A25" s="89">
        <f t="shared" si="22"/>
        <v>1.4999999999999987</v>
      </c>
      <c r="B25" s="87">
        <f t="shared" si="25"/>
        <v>31.622776601683704</v>
      </c>
      <c r="C25" s="70">
        <f t="shared" si="0"/>
        <v>15.809411753762332</v>
      </c>
      <c r="D25" s="71">
        <f t="shared" si="1"/>
        <v>392.60090692829721</v>
      </c>
      <c r="E25" s="74">
        <f t="shared" si="23"/>
        <v>0</v>
      </c>
      <c r="F25" s="62">
        <f t="shared" si="2"/>
        <v>0</v>
      </c>
      <c r="G25" s="67">
        <f t="shared" si="24"/>
        <v>0</v>
      </c>
      <c r="H25" s="67">
        <f t="shared" si="3"/>
        <v>0</v>
      </c>
      <c r="I25" s="63">
        <f t="shared" si="4"/>
        <v>0</v>
      </c>
      <c r="J25" s="62">
        <f t="shared" si="5"/>
        <v>5.6958908140849876E-2</v>
      </c>
      <c r="K25" s="66">
        <f t="shared" si="6"/>
        <v>0.12047278076864548</v>
      </c>
      <c r="L25" s="79">
        <f t="shared" si="7"/>
        <v>28.441563085262707</v>
      </c>
      <c r="M25" s="79">
        <f t="shared" si="8"/>
        <v>31.489268134434774</v>
      </c>
      <c r="N25" s="79">
        <f t="shared" si="9"/>
        <v>332.67007570859971</v>
      </c>
      <c r="O25" s="67">
        <f t="shared" si="10"/>
        <v>193.19083659817377</v>
      </c>
      <c r="P25" s="62">
        <f t="shared" si="11"/>
        <v>0</v>
      </c>
      <c r="Q25" s="66">
        <f t="shared" si="12"/>
        <v>0</v>
      </c>
      <c r="R25" s="66">
        <f t="shared" si="13"/>
        <v>0</v>
      </c>
      <c r="S25" s="67">
        <f t="shared" si="14"/>
        <v>0</v>
      </c>
      <c r="T25" s="67">
        <f t="shared" si="15"/>
        <v>0</v>
      </c>
      <c r="U25" s="67">
        <f t="shared" si="16"/>
        <v>0</v>
      </c>
      <c r="V25" s="67">
        <f t="shared" si="17"/>
        <v>0</v>
      </c>
      <c r="W25" s="67">
        <f t="shared" si="18"/>
        <v>0</v>
      </c>
      <c r="X25" s="82">
        <f t="shared" si="19"/>
        <v>15.811388300841852</v>
      </c>
      <c r="Y25" s="81">
        <f t="shared" si="20"/>
        <v>193.19083659817377</v>
      </c>
      <c r="Z25" s="83">
        <f t="shared" si="21"/>
        <v>200</v>
      </c>
    </row>
    <row r="26" spans="1:26" ht="12.75" customHeight="1" x14ac:dyDescent="0.2">
      <c r="A26" s="89">
        <f t="shared" si="22"/>
        <v>1.5999999999999988</v>
      </c>
      <c r="B26" s="87">
        <f t="shared" si="25"/>
        <v>39.810717055349627</v>
      </c>
      <c r="C26" s="70">
        <f t="shared" si="0"/>
        <v>19.903788536740347</v>
      </c>
      <c r="D26" s="71">
        <f t="shared" si="1"/>
        <v>622.28792649961088</v>
      </c>
      <c r="E26" s="74">
        <f t="shared" si="23"/>
        <v>0</v>
      </c>
      <c r="F26" s="62">
        <f t="shared" si="2"/>
        <v>0</v>
      </c>
      <c r="G26" s="67">
        <f t="shared" si="24"/>
        <v>0</v>
      </c>
      <c r="H26" s="67">
        <f t="shared" si="3"/>
        <v>0</v>
      </c>
      <c r="I26" s="63">
        <f t="shared" si="4"/>
        <v>0</v>
      </c>
      <c r="J26" s="62">
        <f t="shared" si="5"/>
        <v>0</v>
      </c>
      <c r="K26" s="66">
        <f t="shared" si="6"/>
        <v>0</v>
      </c>
      <c r="L26" s="79">
        <f t="shared" si="7"/>
        <v>0</v>
      </c>
      <c r="M26" s="79">
        <f t="shared" si="8"/>
        <v>0</v>
      </c>
      <c r="N26" s="79">
        <f t="shared" si="9"/>
        <v>0</v>
      </c>
      <c r="O26" s="67">
        <f t="shared" si="10"/>
        <v>0</v>
      </c>
      <c r="P26" s="62">
        <f t="shared" si="11"/>
        <v>4.5232945200964186E-2</v>
      </c>
      <c r="Q26" s="66">
        <f t="shared" si="12"/>
        <v>9.5604789340874186E-2</v>
      </c>
      <c r="R26" s="66">
        <f t="shared" si="13"/>
        <v>1.0142499726838039</v>
      </c>
      <c r="S26" s="67">
        <f t="shared" si="14"/>
        <v>35.814606888061796</v>
      </c>
      <c r="T26" s="67">
        <f t="shared" si="15"/>
        <v>39.704762773428676</v>
      </c>
      <c r="U26" s="67">
        <f t="shared" si="16"/>
        <v>503.97861498222449</v>
      </c>
      <c r="V26" s="67">
        <f t="shared" si="17"/>
        <v>42.789941855895904</v>
      </c>
      <c r="W26" s="67">
        <f t="shared" si="18"/>
        <v>204.80635806280932</v>
      </c>
      <c r="X26" s="82">
        <f t="shared" si="19"/>
        <v>19.905358527674814</v>
      </c>
      <c r="Y26" s="81">
        <f t="shared" si="20"/>
        <v>204.80635806280932</v>
      </c>
      <c r="Z26" s="83">
        <f t="shared" si="21"/>
        <v>800</v>
      </c>
    </row>
    <row r="27" spans="1:26" ht="12.75" customHeight="1" x14ac:dyDescent="0.2">
      <c r="A27" s="89">
        <f t="shared" si="22"/>
        <v>1.6999999999999988</v>
      </c>
      <c r="B27" s="87">
        <f t="shared" si="25"/>
        <v>50.118723362727103</v>
      </c>
      <c r="C27" s="70">
        <f t="shared" si="0"/>
        <v>25.058114611386706</v>
      </c>
      <c r="D27" s="71">
        <f t="shared" si="1"/>
        <v>986.31732021486778</v>
      </c>
      <c r="E27" s="74">
        <f t="shared" si="23"/>
        <v>0</v>
      </c>
      <c r="F27" s="62">
        <f t="shared" si="2"/>
        <v>0</v>
      </c>
      <c r="G27" s="67">
        <f t="shared" si="24"/>
        <v>0</v>
      </c>
      <c r="H27" s="67">
        <f t="shared" si="3"/>
        <v>0</v>
      </c>
      <c r="I27" s="63">
        <f t="shared" si="4"/>
        <v>0</v>
      </c>
      <c r="J27" s="62">
        <f t="shared" si="5"/>
        <v>0</v>
      </c>
      <c r="K27" s="66">
        <f t="shared" si="6"/>
        <v>0</v>
      </c>
      <c r="L27" s="79">
        <f t="shared" si="7"/>
        <v>0</v>
      </c>
      <c r="M27" s="79">
        <f t="shared" si="8"/>
        <v>0</v>
      </c>
      <c r="N27" s="79">
        <f t="shared" si="9"/>
        <v>0</v>
      </c>
      <c r="O27" s="67">
        <f t="shared" si="10"/>
        <v>0</v>
      </c>
      <c r="P27" s="62">
        <f t="shared" si="11"/>
        <v>3.5924235550687147E-2</v>
      </c>
      <c r="Q27" s="66">
        <f t="shared" si="12"/>
        <v>7.5896584736061354E-2</v>
      </c>
      <c r="R27" s="66">
        <f t="shared" si="13"/>
        <v>0.74019544039033447</v>
      </c>
      <c r="S27" s="67">
        <f t="shared" si="14"/>
        <v>45.094906965738211</v>
      </c>
      <c r="T27" s="67">
        <f t="shared" si="15"/>
        <v>50.03460847497761</v>
      </c>
      <c r="U27" s="67">
        <f t="shared" si="16"/>
        <v>682.31837273995177</v>
      </c>
      <c r="V27" s="67">
        <f t="shared" si="17"/>
        <v>208.86943203420014</v>
      </c>
      <c r="W27" s="67">
        <f t="shared" si="18"/>
        <v>231.60154145428578</v>
      </c>
      <c r="X27" s="82">
        <f t="shared" si="19"/>
        <v>25.059361681363551</v>
      </c>
      <c r="Y27" s="81">
        <f t="shared" si="20"/>
        <v>231.60154145428578</v>
      </c>
      <c r="Z27" s="83">
        <f t="shared" si="21"/>
        <v>800</v>
      </c>
    </row>
    <row r="28" spans="1:26" ht="12.75" customHeight="1" x14ac:dyDescent="0.2">
      <c r="A28" s="89">
        <f t="shared" si="22"/>
        <v>1.7999999999999989</v>
      </c>
      <c r="B28" s="87">
        <f t="shared" si="25"/>
        <v>63.095734448019194</v>
      </c>
      <c r="C28" s="70">
        <f t="shared" si="0"/>
        <v>31.546876650212759</v>
      </c>
      <c r="D28" s="71">
        <f t="shared" si="1"/>
        <v>1563.2650281699262</v>
      </c>
      <c r="E28" s="74">
        <f t="shared" si="23"/>
        <v>0</v>
      </c>
      <c r="F28" s="62">
        <f t="shared" si="2"/>
        <v>0</v>
      </c>
      <c r="G28" s="67">
        <f t="shared" si="24"/>
        <v>0</v>
      </c>
      <c r="H28" s="67">
        <f t="shared" si="3"/>
        <v>0</v>
      </c>
      <c r="I28" s="63">
        <f t="shared" si="4"/>
        <v>0</v>
      </c>
      <c r="J28" s="62">
        <f t="shared" si="5"/>
        <v>0</v>
      </c>
      <c r="K28" s="66">
        <f t="shared" si="6"/>
        <v>0</v>
      </c>
      <c r="L28" s="79">
        <f t="shared" si="7"/>
        <v>0</v>
      </c>
      <c r="M28" s="79">
        <f t="shared" si="8"/>
        <v>0</v>
      </c>
      <c r="N28" s="79">
        <f t="shared" si="9"/>
        <v>0</v>
      </c>
      <c r="O28" s="67">
        <f t="shared" si="10"/>
        <v>0</v>
      </c>
      <c r="P28" s="62">
        <f t="shared" si="11"/>
        <v>2.8532844631935523E-2</v>
      </c>
      <c r="Q28" s="66">
        <f t="shared" si="12"/>
        <v>6.0264303633545471E-2</v>
      </c>
      <c r="R28" s="66">
        <f t="shared" si="13"/>
        <v>0.56534920730938742</v>
      </c>
      <c r="S28" s="67">
        <f t="shared" si="14"/>
        <v>56.776674206930856</v>
      </c>
      <c r="T28" s="67">
        <f t="shared" si="15"/>
        <v>63.028943420540493</v>
      </c>
      <c r="U28" s="67">
        <f t="shared" si="16"/>
        <v>893.0191091617703</v>
      </c>
      <c r="V28" s="67">
        <f t="shared" si="17"/>
        <v>550.44030138068456</v>
      </c>
      <c r="W28" s="67">
        <f t="shared" si="18"/>
        <v>265.35061600921659</v>
      </c>
      <c r="X28" s="82">
        <f t="shared" si="19"/>
        <v>31.547867224009597</v>
      </c>
      <c r="Y28" s="81">
        <f t="shared" si="20"/>
        <v>265.35061600921659</v>
      </c>
      <c r="Z28" s="83">
        <f t="shared" si="21"/>
        <v>800</v>
      </c>
    </row>
    <row r="29" spans="1:26" ht="12.75" customHeight="1" x14ac:dyDescent="0.2">
      <c r="A29" s="89">
        <f t="shared" si="22"/>
        <v>1.899999999999999</v>
      </c>
      <c r="B29" s="87">
        <f t="shared" si="25"/>
        <v>79.432823472427984</v>
      </c>
      <c r="C29" s="70">
        <f t="shared" si="0"/>
        <v>39.715624900037469</v>
      </c>
      <c r="D29" s="71">
        <f t="shared" si="1"/>
        <v>2477.6655229139387</v>
      </c>
      <c r="E29" s="74">
        <f t="shared" si="23"/>
        <v>0</v>
      </c>
      <c r="F29" s="62">
        <f t="shared" si="2"/>
        <v>0</v>
      </c>
      <c r="G29" s="67">
        <f t="shared" si="24"/>
        <v>0</v>
      </c>
      <c r="H29" s="67">
        <f t="shared" si="3"/>
        <v>0</v>
      </c>
      <c r="I29" s="63">
        <f t="shared" si="4"/>
        <v>0</v>
      </c>
      <c r="J29" s="62">
        <f t="shared" si="5"/>
        <v>0</v>
      </c>
      <c r="K29" s="66">
        <f t="shared" si="6"/>
        <v>0</v>
      </c>
      <c r="L29" s="79">
        <f t="shared" si="7"/>
        <v>0</v>
      </c>
      <c r="M29" s="79">
        <f t="shared" si="8"/>
        <v>0</v>
      </c>
      <c r="N29" s="79">
        <f t="shared" si="9"/>
        <v>0</v>
      </c>
      <c r="O29" s="67">
        <f t="shared" si="10"/>
        <v>0</v>
      </c>
      <c r="P29" s="62">
        <f t="shared" si="11"/>
        <v>2.2663046318229952E-2</v>
      </c>
      <c r="Q29" s="66">
        <f t="shared" si="12"/>
        <v>4.7858380669232772E-2</v>
      </c>
      <c r="R29" s="66">
        <f t="shared" si="13"/>
        <v>0.43954219368532815</v>
      </c>
      <c r="S29" s="67">
        <f t="shared" si="14"/>
        <v>71.482005849962903</v>
      </c>
      <c r="T29" s="67">
        <f t="shared" si="15"/>
        <v>79.379781387808933</v>
      </c>
      <c r="U29" s="67">
        <f t="shared" si="16"/>
        <v>1149.836440231508</v>
      </c>
      <c r="V29" s="67">
        <f t="shared" si="17"/>
        <v>1176.9672954446589</v>
      </c>
      <c r="W29" s="67">
        <f t="shared" si="18"/>
        <v>304.00641469751906</v>
      </c>
      <c r="X29" s="82">
        <f t="shared" si="19"/>
        <v>39.716411736213992</v>
      </c>
      <c r="Y29" s="81">
        <f t="shared" si="20"/>
        <v>304.00641469751906</v>
      </c>
      <c r="Z29" s="83">
        <f t="shared" si="21"/>
        <v>800</v>
      </c>
    </row>
    <row r="30" spans="1:26" ht="12.75" customHeight="1" x14ac:dyDescent="0.2">
      <c r="A30" s="89">
        <f t="shared" si="22"/>
        <v>1.9999999999999991</v>
      </c>
      <c r="B30" s="87">
        <f t="shared" si="25"/>
        <v>99.999999999999872</v>
      </c>
      <c r="C30" s="70">
        <f t="shared" si="0"/>
        <v>49.999374996093636</v>
      </c>
      <c r="D30" s="71">
        <f t="shared" si="1"/>
        <v>3926.8926422168065</v>
      </c>
      <c r="E30" s="74">
        <f t="shared" si="23"/>
        <v>0</v>
      </c>
      <c r="F30" s="62">
        <f t="shared" si="2"/>
        <v>0</v>
      </c>
      <c r="G30" s="67">
        <f t="shared" si="24"/>
        <v>0</v>
      </c>
      <c r="H30" s="67">
        <f t="shared" si="3"/>
        <v>0</v>
      </c>
      <c r="I30" s="63">
        <f t="shared" si="4"/>
        <v>0</v>
      </c>
      <c r="J30" s="62">
        <f t="shared" si="5"/>
        <v>0</v>
      </c>
      <c r="K30" s="66">
        <f t="shared" si="6"/>
        <v>0</v>
      </c>
      <c r="L30" s="79">
        <f t="shared" si="7"/>
        <v>0</v>
      </c>
      <c r="M30" s="79">
        <f t="shared" si="8"/>
        <v>0</v>
      </c>
      <c r="N30" s="79">
        <f t="shared" si="9"/>
        <v>0</v>
      </c>
      <c r="O30" s="67">
        <f t="shared" si="10"/>
        <v>0</v>
      </c>
      <c r="P30" s="62">
        <f t="shared" si="11"/>
        <v>1.8001197182423798E-2</v>
      </c>
      <c r="Q30" s="66">
        <f t="shared" si="12"/>
        <v>3.8009626633322878E-2</v>
      </c>
      <c r="R30" s="66">
        <f t="shared" si="13"/>
        <v>0.34479550513404739</v>
      </c>
      <c r="S30" s="67">
        <f t="shared" si="14"/>
        <v>89.994014695985229</v>
      </c>
      <c r="T30" s="67">
        <f t="shared" si="15"/>
        <v>99.957873141030731</v>
      </c>
      <c r="U30" s="67">
        <f t="shared" si="16"/>
        <v>1467.2725649662882</v>
      </c>
      <c r="V30" s="67">
        <f t="shared" si="17"/>
        <v>2269.6681894135027</v>
      </c>
      <c r="W30" s="67">
        <f t="shared" si="18"/>
        <v>346.16206711224703</v>
      </c>
      <c r="X30" s="82">
        <f t="shared" si="19"/>
        <v>49.999999999999936</v>
      </c>
      <c r="Y30" s="81">
        <f t="shared" si="20"/>
        <v>346.16206711224703</v>
      </c>
      <c r="Z30" s="83">
        <f t="shared" si="21"/>
        <v>800</v>
      </c>
    </row>
    <row r="31" spans="1:26" ht="12.75" customHeight="1" x14ac:dyDescent="0.2">
      <c r="A31" s="89">
        <f t="shared" si="22"/>
        <v>2.0999999999999992</v>
      </c>
      <c r="B31" s="87">
        <f t="shared" si="25"/>
        <v>125.89254117941654</v>
      </c>
      <c r="C31" s="70">
        <f t="shared" si="0"/>
        <v>62.945774132603788</v>
      </c>
      <c r="D31" s="71">
        <f t="shared" si="1"/>
        <v>6223.7628379299422</v>
      </c>
      <c r="E31" s="74">
        <f t="shared" si="23"/>
        <v>0</v>
      </c>
      <c r="F31" s="62">
        <f t="shared" si="2"/>
        <v>0</v>
      </c>
      <c r="G31" s="67">
        <f t="shared" si="24"/>
        <v>0</v>
      </c>
      <c r="H31" s="67">
        <f t="shared" si="3"/>
        <v>0</v>
      </c>
      <c r="I31" s="63">
        <f t="shared" si="4"/>
        <v>0</v>
      </c>
      <c r="J31" s="62">
        <f t="shared" si="5"/>
        <v>0</v>
      </c>
      <c r="K31" s="66">
        <f t="shared" si="6"/>
        <v>0</v>
      </c>
      <c r="L31" s="79">
        <f t="shared" si="7"/>
        <v>0</v>
      </c>
      <c r="M31" s="79">
        <f t="shared" si="8"/>
        <v>0</v>
      </c>
      <c r="N31" s="79">
        <f t="shared" si="9"/>
        <v>0</v>
      </c>
      <c r="O31" s="67">
        <f t="shared" si="10"/>
        <v>0</v>
      </c>
      <c r="P31" s="62">
        <f t="shared" si="11"/>
        <v>1.4298508203838836E-2</v>
      </c>
      <c r="Q31" s="66">
        <f t="shared" si="12"/>
        <v>3.0189296499362493E-2</v>
      </c>
      <c r="R31" s="66">
        <f t="shared" si="13"/>
        <v>0.27182000403468526</v>
      </c>
      <c r="S31" s="67">
        <f t="shared" si="14"/>
        <v>113.29853285462872</v>
      </c>
      <c r="T31" s="67">
        <f t="shared" si="15"/>
        <v>125.85908161468853</v>
      </c>
      <c r="U31" s="67">
        <f t="shared" si="16"/>
        <v>1862.5651249698594</v>
      </c>
      <c r="V31" s="67">
        <f t="shared" si="17"/>
        <v>4122.0400984907656</v>
      </c>
      <c r="W31" s="67">
        <f t="shared" si="18"/>
        <v>390.4654724052466</v>
      </c>
      <c r="X31" s="82">
        <f t="shared" si="19"/>
        <v>62.94627058970827</v>
      </c>
      <c r="Y31" s="81">
        <f t="shared" si="20"/>
        <v>390.4654724052466</v>
      </c>
      <c r="Z31" s="83">
        <f t="shared" si="21"/>
        <v>800</v>
      </c>
    </row>
    <row r="32" spans="1:26" ht="12.75" customHeight="1" x14ac:dyDescent="0.2">
      <c r="A32" s="89">
        <f t="shared" si="22"/>
        <v>2.1999999999999993</v>
      </c>
      <c r="B32" s="87">
        <f t="shared" si="25"/>
        <v>158.48931924611111</v>
      </c>
      <c r="C32" s="70">
        <f t="shared" si="0"/>
        <v>79.244265273734044</v>
      </c>
      <c r="D32" s="71">
        <f t="shared" si="1"/>
        <v>9864.0567750825176</v>
      </c>
      <c r="E32" s="74">
        <f t="shared" si="23"/>
        <v>0</v>
      </c>
      <c r="F32" s="62">
        <f t="shared" si="2"/>
        <v>0</v>
      </c>
      <c r="G32" s="67">
        <f t="shared" si="24"/>
        <v>0</v>
      </c>
      <c r="H32" s="67">
        <f t="shared" si="3"/>
        <v>0</v>
      </c>
      <c r="I32" s="63">
        <f t="shared" si="4"/>
        <v>0</v>
      </c>
      <c r="J32" s="62">
        <f t="shared" si="5"/>
        <v>0</v>
      </c>
      <c r="K32" s="66">
        <f t="shared" si="6"/>
        <v>0</v>
      </c>
      <c r="L32" s="79">
        <f t="shared" si="7"/>
        <v>0</v>
      </c>
      <c r="M32" s="79">
        <f t="shared" si="8"/>
        <v>0</v>
      </c>
      <c r="N32" s="79">
        <f t="shared" si="9"/>
        <v>0</v>
      </c>
      <c r="O32" s="67">
        <f t="shared" si="10"/>
        <v>0</v>
      </c>
      <c r="P32" s="62">
        <f t="shared" si="11"/>
        <v>1.1357532891689472E-2</v>
      </c>
      <c r="Q32" s="66">
        <f t="shared" si="12"/>
        <v>2.3978796238392074E-2</v>
      </c>
      <c r="R32" s="66">
        <f t="shared" si="13"/>
        <v>0.21491526528049912</v>
      </c>
      <c r="S32" s="67">
        <f t="shared" si="14"/>
        <v>142.6366109654339</v>
      </c>
      <c r="T32" s="67">
        <f t="shared" si="15"/>
        <v>158.46274286658726</v>
      </c>
      <c r="U32" s="67">
        <f t="shared" si="16"/>
        <v>2356.9124903733364</v>
      </c>
      <c r="V32" s="67">
        <f t="shared" si="17"/>
        <v>7206.0449308771604</v>
      </c>
      <c r="W32" s="67">
        <f t="shared" si="18"/>
        <v>435.53944512744522</v>
      </c>
      <c r="X32" s="82">
        <f t="shared" si="19"/>
        <v>79.244659623055554</v>
      </c>
      <c r="Y32" s="81">
        <f t="shared" si="20"/>
        <v>435.53944512744522</v>
      </c>
      <c r="Z32" s="83">
        <f t="shared" si="21"/>
        <v>800</v>
      </c>
    </row>
    <row r="33" spans="1:27" ht="12.75" customHeight="1" x14ac:dyDescent="0.2">
      <c r="A33" s="89">
        <f t="shared" si="22"/>
        <v>2.2999999999999994</v>
      </c>
      <c r="B33" s="87">
        <f t="shared" si="25"/>
        <v>199.52623149688782</v>
      </c>
      <c r="C33" s="70">
        <f t="shared" si="0"/>
        <v>99.76280250593112</v>
      </c>
      <c r="D33" s="71">
        <f t="shared" si="1"/>
        <v>15633.533854633126</v>
      </c>
      <c r="E33" s="74">
        <f t="shared" si="23"/>
        <v>0</v>
      </c>
      <c r="F33" s="62">
        <f t="shared" si="2"/>
        <v>0</v>
      </c>
      <c r="G33" s="67">
        <f t="shared" si="24"/>
        <v>0</v>
      </c>
      <c r="H33" s="67">
        <f t="shared" si="3"/>
        <v>0</v>
      </c>
      <c r="I33" s="63">
        <f t="shared" si="4"/>
        <v>0</v>
      </c>
      <c r="J33" s="62">
        <f t="shared" si="5"/>
        <v>0</v>
      </c>
      <c r="K33" s="66">
        <f t="shared" si="6"/>
        <v>0</v>
      </c>
      <c r="L33" s="79">
        <f t="shared" si="7"/>
        <v>0</v>
      </c>
      <c r="M33" s="79">
        <f t="shared" si="8"/>
        <v>0</v>
      </c>
      <c r="N33" s="79">
        <f t="shared" si="9"/>
        <v>0</v>
      </c>
      <c r="O33" s="67">
        <f t="shared" si="10"/>
        <v>0</v>
      </c>
      <c r="P33" s="62">
        <f t="shared" si="11"/>
        <v>9.0215209044305616E-3</v>
      </c>
      <c r="Q33" s="66">
        <f t="shared" si="12"/>
        <v>1.9046326205139678E-2</v>
      </c>
      <c r="R33" s="66">
        <f t="shared" si="13"/>
        <v>0.1702226820070096</v>
      </c>
      <c r="S33" s="67">
        <f t="shared" si="14"/>
        <v>179.57060870333621</v>
      </c>
      <c r="T33" s="67">
        <f t="shared" si="15"/>
        <v>199.50512187861111</v>
      </c>
      <c r="U33" s="67">
        <f t="shared" si="16"/>
        <v>2976.7092328100757</v>
      </c>
      <c r="V33" s="67">
        <f t="shared" si="17"/>
        <v>12277.748891241103</v>
      </c>
      <c r="W33" s="67">
        <f t="shared" si="18"/>
        <v>480.03968566164679</v>
      </c>
      <c r="X33" s="82">
        <f t="shared" si="19"/>
        <v>99.763115748443909</v>
      </c>
      <c r="Y33" s="81">
        <f t="shared" si="20"/>
        <v>480.03968566164679</v>
      </c>
      <c r="Z33" s="83">
        <f t="shared" si="21"/>
        <v>800</v>
      </c>
    </row>
    <row r="34" spans="1:27" ht="12.75" customHeight="1" x14ac:dyDescent="0.2">
      <c r="A34" s="89">
        <f t="shared" si="22"/>
        <v>2.3999999999999995</v>
      </c>
      <c r="B34" s="87">
        <f t="shared" si="25"/>
        <v>251.18864315095783</v>
      </c>
      <c r="C34" s="70">
        <f t="shared" si="0"/>
        <v>125.59407275825085</v>
      </c>
      <c r="D34" s="71">
        <f t="shared" si="1"/>
        <v>24777.538802073279</v>
      </c>
      <c r="E34" s="74">
        <f t="shared" si="23"/>
        <v>0</v>
      </c>
      <c r="F34" s="62">
        <f t="shared" si="2"/>
        <v>0</v>
      </c>
      <c r="G34" s="67">
        <f t="shared" si="24"/>
        <v>0</v>
      </c>
      <c r="H34" s="67">
        <f t="shared" si="3"/>
        <v>0</v>
      </c>
      <c r="I34" s="63">
        <f t="shared" si="4"/>
        <v>0</v>
      </c>
      <c r="J34" s="62">
        <f t="shared" si="5"/>
        <v>0</v>
      </c>
      <c r="K34" s="66">
        <f t="shared" si="6"/>
        <v>0</v>
      </c>
      <c r="L34" s="79">
        <f t="shared" si="7"/>
        <v>0</v>
      </c>
      <c r="M34" s="79">
        <f t="shared" si="8"/>
        <v>0</v>
      </c>
      <c r="N34" s="79">
        <f t="shared" si="9"/>
        <v>0</v>
      </c>
      <c r="O34" s="67">
        <f t="shared" si="10"/>
        <v>0</v>
      </c>
      <c r="P34" s="62">
        <f t="shared" si="11"/>
        <v>7.1660045973810128E-3</v>
      </c>
      <c r="Q34" s="66">
        <f t="shared" si="12"/>
        <v>1.5128679545983846E-2</v>
      </c>
      <c r="R34" s="66">
        <f t="shared" si="13"/>
        <v>0.13496990546070189</v>
      </c>
      <c r="S34" s="67">
        <f t="shared" si="14"/>
        <v>226.0673961452662</v>
      </c>
      <c r="T34" s="67">
        <f t="shared" si="15"/>
        <v>251.17187556115684</v>
      </c>
      <c r="U34" s="67">
        <f t="shared" si="16"/>
        <v>3754.9947599835823</v>
      </c>
      <c r="V34" s="67">
        <f t="shared" si="17"/>
        <v>20545.304770383274</v>
      </c>
      <c r="W34" s="67">
        <f t="shared" si="18"/>
        <v>522.75367519878387</v>
      </c>
      <c r="X34" s="82">
        <f t="shared" si="19"/>
        <v>125.59432157547892</v>
      </c>
      <c r="Y34" s="81">
        <f t="shared" si="20"/>
        <v>522.75367519878387</v>
      </c>
      <c r="Z34" s="83">
        <f t="shared" si="21"/>
        <v>800</v>
      </c>
    </row>
    <row r="35" spans="1:27" ht="12.75" customHeight="1" x14ac:dyDescent="0.2">
      <c r="A35" s="89">
        <f t="shared" si="22"/>
        <v>2.4999999999999996</v>
      </c>
      <c r="B35" s="87">
        <f t="shared" si="25"/>
        <v>316.22776601683768</v>
      </c>
      <c r="C35" s="70">
        <f t="shared" si="0"/>
        <v>158.11368536594156</v>
      </c>
      <c r="D35" s="71">
        <f t="shared" si="1"/>
        <v>39269.809995101932</v>
      </c>
      <c r="E35" s="74">
        <f t="shared" si="23"/>
        <v>0</v>
      </c>
      <c r="F35" s="62">
        <f t="shared" si="2"/>
        <v>0</v>
      </c>
      <c r="G35" s="67">
        <f t="shared" si="24"/>
        <v>0</v>
      </c>
      <c r="H35" s="67">
        <f t="shared" si="3"/>
        <v>0</v>
      </c>
      <c r="I35" s="63">
        <f t="shared" si="4"/>
        <v>0</v>
      </c>
      <c r="J35" s="62">
        <f t="shared" si="5"/>
        <v>0</v>
      </c>
      <c r="K35" s="66">
        <f t="shared" si="6"/>
        <v>0</v>
      </c>
      <c r="L35" s="79">
        <f t="shared" si="7"/>
        <v>0</v>
      </c>
      <c r="M35" s="79">
        <f t="shared" si="8"/>
        <v>0</v>
      </c>
      <c r="N35" s="79">
        <f t="shared" si="9"/>
        <v>0</v>
      </c>
      <c r="O35" s="67">
        <f t="shared" si="10"/>
        <v>0</v>
      </c>
      <c r="P35" s="62">
        <f t="shared" si="11"/>
        <v>5.6921376413434487E-3</v>
      </c>
      <c r="Q35" s="66">
        <f t="shared" si="12"/>
        <v>1.2016959350198355E-2</v>
      </c>
      <c r="R35" s="66">
        <f t="shared" si="13"/>
        <v>0.10708968886998278</v>
      </c>
      <c r="S35" s="67">
        <f t="shared" si="14"/>
        <v>284.60309678236172</v>
      </c>
      <c r="T35" s="67">
        <f t="shared" si="15"/>
        <v>316.21444723527179</v>
      </c>
      <c r="U35" s="67">
        <f t="shared" si="16"/>
        <v>4733.2316922985938</v>
      </c>
      <c r="V35" s="67">
        <f t="shared" si="17"/>
        <v>33935.760758785706</v>
      </c>
      <c r="W35" s="67">
        <f t="shared" si="18"/>
        <v>562.69268944091618</v>
      </c>
      <c r="X35" s="82">
        <f t="shared" si="19"/>
        <v>158.11388300841884</v>
      </c>
      <c r="Y35" s="81">
        <f t="shared" si="20"/>
        <v>562.69268944091618</v>
      </c>
      <c r="Z35" s="83">
        <f t="shared" si="21"/>
        <v>800</v>
      </c>
    </row>
    <row r="36" spans="1:27" ht="12.75" customHeight="1" x14ac:dyDescent="0.2">
      <c r="A36" s="89">
        <f t="shared" si="22"/>
        <v>2.5999999999999996</v>
      </c>
      <c r="B36" s="87">
        <f t="shared" si="25"/>
        <v>398.10717055349727</v>
      </c>
      <c r="C36" s="70">
        <f t="shared" si="0"/>
        <v>199.05342828378474</v>
      </c>
      <c r="D36" s="71">
        <f t="shared" si="1"/>
        <v>62238.511952233428</v>
      </c>
      <c r="E36" s="74">
        <f t="shared" si="23"/>
        <v>0</v>
      </c>
      <c r="F36" s="62">
        <f t="shared" si="2"/>
        <v>0</v>
      </c>
      <c r="G36" s="67">
        <f t="shared" si="24"/>
        <v>0</v>
      </c>
      <c r="H36" s="67">
        <f t="shared" si="3"/>
        <v>0</v>
      </c>
      <c r="I36" s="63">
        <f t="shared" si="4"/>
        <v>0</v>
      </c>
      <c r="J36" s="62">
        <f t="shared" si="5"/>
        <v>0</v>
      </c>
      <c r="K36" s="66">
        <f t="shared" si="6"/>
        <v>0</v>
      </c>
      <c r="L36" s="79">
        <f t="shared" si="7"/>
        <v>0</v>
      </c>
      <c r="M36" s="79">
        <f t="shared" si="8"/>
        <v>0</v>
      </c>
      <c r="N36" s="79">
        <f t="shared" si="9"/>
        <v>0</v>
      </c>
      <c r="O36" s="67">
        <f t="shared" si="10"/>
        <v>0</v>
      </c>
      <c r="P36" s="62">
        <f t="shared" si="11"/>
        <v>4.5214145480711463E-3</v>
      </c>
      <c r="Q36" s="66">
        <f t="shared" si="12"/>
        <v>9.5453209180393368E-3</v>
      </c>
      <c r="R36" s="66">
        <f t="shared" si="13"/>
        <v>8.5004160566157269E-2</v>
      </c>
      <c r="S36" s="67">
        <f t="shared" si="14"/>
        <v>358.2949501293005</v>
      </c>
      <c r="T36" s="67">
        <f t="shared" si="15"/>
        <v>398.09659116368715</v>
      </c>
      <c r="U36" s="67">
        <f t="shared" si="16"/>
        <v>5963.522635395585</v>
      </c>
      <c r="V36" s="67">
        <f t="shared" si="17"/>
        <v>55518.597775544855</v>
      </c>
      <c r="W36" s="67">
        <f t="shared" si="18"/>
        <v>599.14996896545097</v>
      </c>
      <c r="X36" s="82">
        <f t="shared" si="19"/>
        <v>199.05358527674863</v>
      </c>
      <c r="Y36" s="81">
        <f t="shared" si="20"/>
        <v>599.14996896545097</v>
      </c>
      <c r="Z36" s="83">
        <f t="shared" si="21"/>
        <v>800</v>
      </c>
    </row>
    <row r="37" spans="1:27" ht="12.75" customHeight="1" x14ac:dyDescent="0.2">
      <c r="A37" s="89">
        <f t="shared" si="22"/>
        <v>2.6999999999999997</v>
      </c>
      <c r="B37" s="87">
        <f t="shared" si="25"/>
        <v>501.18723362727229</v>
      </c>
      <c r="C37" s="70">
        <f t="shared" si="0"/>
        <v>250.59349210971044</v>
      </c>
      <c r="D37" s="71">
        <f t="shared" si="1"/>
        <v>98641.451323759306</v>
      </c>
      <c r="E37" s="74">
        <f t="shared" si="23"/>
        <v>0</v>
      </c>
      <c r="F37" s="62">
        <f t="shared" si="2"/>
        <v>0</v>
      </c>
      <c r="G37" s="67">
        <f t="shared" si="24"/>
        <v>0</v>
      </c>
      <c r="H37" s="67">
        <f t="shared" si="3"/>
        <v>0</v>
      </c>
      <c r="I37" s="63">
        <f t="shared" si="4"/>
        <v>0</v>
      </c>
      <c r="J37" s="62">
        <f t="shared" si="5"/>
        <v>0</v>
      </c>
      <c r="K37" s="66">
        <f t="shared" si="6"/>
        <v>0</v>
      </c>
      <c r="L37" s="79">
        <f t="shared" si="7"/>
        <v>0</v>
      </c>
      <c r="M37" s="79">
        <f t="shared" si="8"/>
        <v>0</v>
      </c>
      <c r="N37" s="79">
        <f t="shared" si="9"/>
        <v>0</v>
      </c>
      <c r="O37" s="67">
        <f t="shared" si="10"/>
        <v>0</v>
      </c>
      <c r="P37" s="62">
        <f t="shared" si="11"/>
        <v>3.5914816751106298E-3</v>
      </c>
      <c r="Q37" s="66">
        <f t="shared" si="12"/>
        <v>7.5820732158962461E-3</v>
      </c>
      <c r="R37" s="66">
        <f t="shared" si="13"/>
        <v>6.7491125736586652E-2</v>
      </c>
      <c r="S37" s="67">
        <f t="shared" si="14"/>
        <v>451.06731609763511</v>
      </c>
      <c r="T37" s="67">
        <f t="shared" si="15"/>
        <v>501.17883016657021</v>
      </c>
      <c r="U37" s="67">
        <f t="shared" si="16"/>
        <v>7511.3889964498494</v>
      </c>
      <c r="V37" s="67">
        <f t="shared" si="17"/>
        <v>90177.816181045258</v>
      </c>
      <c r="W37" s="67">
        <f t="shared" si="18"/>
        <v>631.71532560667367</v>
      </c>
      <c r="X37" s="82">
        <f t="shared" si="19"/>
        <v>250.59361681363615</v>
      </c>
      <c r="Y37" s="81">
        <f t="shared" si="20"/>
        <v>631.71532560667367</v>
      </c>
      <c r="Z37" s="83">
        <f t="shared" si="21"/>
        <v>800</v>
      </c>
    </row>
    <row r="38" spans="1:27" ht="12.75" customHeight="1" x14ac:dyDescent="0.2">
      <c r="A38" s="89">
        <f t="shared" si="22"/>
        <v>2.8</v>
      </c>
      <c r="B38" s="87">
        <f t="shared" si="25"/>
        <v>630.95734448019323</v>
      </c>
      <c r="C38" s="70">
        <f t="shared" si="0"/>
        <v>315.4785731842565</v>
      </c>
      <c r="D38" s="71">
        <f t="shared" si="1"/>
        <v>156336.22211926527</v>
      </c>
      <c r="E38" s="74">
        <f t="shared" si="23"/>
        <v>0</v>
      </c>
      <c r="F38" s="62">
        <f t="shared" si="2"/>
        <v>0</v>
      </c>
      <c r="G38" s="67">
        <f t="shared" si="24"/>
        <v>0</v>
      </c>
      <c r="H38" s="67">
        <f t="shared" si="3"/>
        <v>0</v>
      </c>
      <c r="I38" s="63">
        <f t="shared" si="4"/>
        <v>0</v>
      </c>
      <c r="J38" s="62">
        <f t="shared" si="5"/>
        <v>0</v>
      </c>
      <c r="K38" s="66">
        <f t="shared" si="6"/>
        <v>0</v>
      </c>
      <c r="L38" s="79">
        <f t="shared" si="7"/>
        <v>0</v>
      </c>
      <c r="M38" s="79">
        <f t="shared" si="8"/>
        <v>0</v>
      </c>
      <c r="N38" s="79">
        <f t="shared" si="9"/>
        <v>0</v>
      </c>
      <c r="O38" s="67">
        <f t="shared" si="10"/>
        <v>0</v>
      </c>
      <c r="P38" s="62">
        <f t="shared" si="11"/>
        <v>2.8528125117910749E-3</v>
      </c>
      <c r="Q38" s="66">
        <f t="shared" si="12"/>
        <v>6.0226324312185253E-3</v>
      </c>
      <c r="R38" s="66">
        <f t="shared" si="13"/>
        <v>5.359506105572253E-2</v>
      </c>
      <c r="S38" s="67">
        <f t="shared" si="14"/>
        <v>567.86066147238796</v>
      </c>
      <c r="T38" s="67">
        <f t="shared" si="15"/>
        <v>630.95066939780907</v>
      </c>
      <c r="U38" s="67">
        <f t="shared" si="16"/>
        <v>9459.2622591194304</v>
      </c>
      <c r="V38" s="67">
        <f t="shared" si="17"/>
        <v>145678.14852927564</v>
      </c>
      <c r="W38" s="67">
        <f t="shared" si="18"/>
        <v>660.25066760437403</v>
      </c>
      <c r="X38" s="82">
        <f t="shared" si="19"/>
        <v>315.47867224009661</v>
      </c>
      <c r="Y38" s="81">
        <f t="shared" si="20"/>
        <v>660.25066760437403</v>
      </c>
      <c r="Z38" s="83">
        <f t="shared" si="21"/>
        <v>800</v>
      </c>
    </row>
    <row r="39" spans="1:27" ht="12.75" customHeight="1" x14ac:dyDescent="0.2">
      <c r="A39" s="89">
        <f>A40-0.1</f>
        <v>2.9</v>
      </c>
      <c r="B39" s="87">
        <f t="shared" si="25"/>
        <v>794.32823472428208</v>
      </c>
      <c r="C39" s="70">
        <f t="shared" si="0"/>
        <v>397.164038679295</v>
      </c>
      <c r="D39" s="71">
        <f t="shared" si="1"/>
        <v>247776.27159366736</v>
      </c>
      <c r="E39" s="74">
        <f t="shared" si="23"/>
        <v>0</v>
      </c>
      <c r="F39" s="62">
        <f t="shared" si="2"/>
        <v>0</v>
      </c>
      <c r="G39" s="67">
        <f t="shared" si="24"/>
        <v>0</v>
      </c>
      <c r="H39" s="67">
        <f t="shared" si="3"/>
        <v>0</v>
      </c>
      <c r="I39" s="63">
        <f t="shared" si="4"/>
        <v>0</v>
      </c>
      <c r="J39" s="62">
        <f t="shared" si="5"/>
        <v>0</v>
      </c>
      <c r="K39" s="66">
        <f t="shared" si="6"/>
        <v>0</v>
      </c>
      <c r="L39" s="79">
        <f t="shared" si="7"/>
        <v>0</v>
      </c>
      <c r="M39" s="79">
        <f t="shared" si="8"/>
        <v>0</v>
      </c>
      <c r="N39" s="79">
        <f t="shared" si="9"/>
        <v>0</v>
      </c>
      <c r="O39" s="67">
        <f t="shared" si="10"/>
        <v>0</v>
      </c>
      <c r="P39" s="62">
        <f t="shared" si="11"/>
        <v>2.2660681295642577E-3</v>
      </c>
      <c r="Q39" s="66">
        <f t="shared" si="12"/>
        <v>4.78393576010544E-3</v>
      </c>
      <c r="R39" s="66">
        <f t="shared" si="13"/>
        <v>4.2564538830417345E-2</v>
      </c>
      <c r="S39" s="67">
        <f t="shared" si="14"/>
        <v>714.8946577843883</v>
      </c>
      <c r="T39" s="67">
        <f t="shared" si="15"/>
        <v>794.32293252976319</v>
      </c>
      <c r="U39" s="67">
        <f t="shared" si="16"/>
        <v>11910.874753603286</v>
      </c>
      <c r="V39" s="67">
        <f t="shared" si="17"/>
        <v>234356.17924974993</v>
      </c>
      <c r="W39" s="67">
        <f t="shared" si="18"/>
        <v>684.83941056916615</v>
      </c>
      <c r="X39" s="82">
        <f t="shared" si="19"/>
        <v>397.16411736214104</v>
      </c>
      <c r="Y39" s="81">
        <f t="shared" si="20"/>
        <v>684.83941056916615</v>
      </c>
      <c r="Z39" s="83">
        <f t="shared" si="21"/>
        <v>800</v>
      </c>
    </row>
    <row r="40" spans="1:27" ht="12.75" customHeight="1" thickBot="1" x14ac:dyDescent="0.25">
      <c r="A40" s="90">
        <v>3</v>
      </c>
      <c r="B40" s="88">
        <f t="shared" si="25"/>
        <v>1000</v>
      </c>
      <c r="C40" s="72">
        <f t="shared" si="0"/>
        <v>499.99993749999612</v>
      </c>
      <c r="D40" s="73">
        <f t="shared" si="1"/>
        <v>392698.98352395376</v>
      </c>
      <c r="E40" s="75">
        <f t="shared" si="23"/>
        <v>0</v>
      </c>
      <c r="F40" s="64">
        <f t="shared" si="2"/>
        <v>0</v>
      </c>
      <c r="G40" s="77">
        <f t="shared" si="24"/>
        <v>0</v>
      </c>
      <c r="H40" s="77">
        <f t="shared" si="3"/>
        <v>0</v>
      </c>
      <c r="I40" s="65">
        <f t="shared" si="4"/>
        <v>0</v>
      </c>
      <c r="J40" s="64">
        <f t="shared" si="5"/>
        <v>0</v>
      </c>
      <c r="K40" s="76">
        <f t="shared" si="6"/>
        <v>0</v>
      </c>
      <c r="L40" s="80">
        <f t="shared" si="7"/>
        <v>0</v>
      </c>
      <c r="M40" s="80">
        <f t="shared" si="8"/>
        <v>0</v>
      </c>
      <c r="N40" s="80">
        <f t="shared" si="9"/>
        <v>0</v>
      </c>
      <c r="O40" s="77">
        <f t="shared" si="10"/>
        <v>0</v>
      </c>
      <c r="P40" s="64">
        <f t="shared" si="11"/>
        <v>1.800001197001824E-3</v>
      </c>
      <c r="Q40" s="76">
        <f t="shared" si="12"/>
        <v>3.8000096203962782E-3</v>
      </c>
      <c r="R40" s="76">
        <f t="shared" si="13"/>
        <v>3.3806443283605082E-2</v>
      </c>
      <c r="S40" s="77">
        <f t="shared" si="14"/>
        <v>899.99940149969621</v>
      </c>
      <c r="T40" s="77">
        <f t="shared" si="15"/>
        <v>999.99578832314592</v>
      </c>
      <c r="U40" s="77">
        <f t="shared" si="16"/>
        <v>14996.784272948833</v>
      </c>
      <c r="V40" s="77">
        <f t="shared" si="17"/>
        <v>375802.2040611821</v>
      </c>
      <c r="W40" s="77">
        <f t="shared" si="18"/>
        <v>705.72482381196153</v>
      </c>
      <c r="X40" s="84">
        <f t="shared" si="19"/>
        <v>500</v>
      </c>
      <c r="Y40" s="85">
        <f t="shared" si="20"/>
        <v>705.72482381196153</v>
      </c>
      <c r="Z40" s="86">
        <f t="shared" si="21"/>
        <v>800</v>
      </c>
    </row>
    <row r="41" spans="1:27" ht="12.75" customHeight="1" x14ac:dyDescent="0.2">
      <c r="C41" s="69"/>
      <c r="D41" s="69"/>
      <c r="E41" s="69"/>
      <c r="F41" s="69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78"/>
      <c r="R41" s="78"/>
      <c r="S41" s="78"/>
      <c r="T41" s="78"/>
      <c r="U41" s="78"/>
      <c r="V41" s="78"/>
      <c r="W41" s="78"/>
      <c r="X41" s="78"/>
      <c r="Y41" s="61"/>
      <c r="Z41" s="61"/>
      <c r="AA41" s="61"/>
    </row>
    <row r="42" spans="1:27" ht="12.75" customHeight="1" x14ac:dyDescent="0.2"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1:27" ht="12.75" customHeight="1" x14ac:dyDescent="0.2"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</row>
  </sheetData>
  <sheetProtection sheet="1" objects="1" scenarios="1"/>
  <mergeCells count="25">
    <mergeCell ref="Y7:Y9"/>
    <mergeCell ref="Z7:Z9"/>
    <mergeCell ref="B7:B9"/>
    <mergeCell ref="K7:K9"/>
    <mergeCell ref="M7:M9"/>
    <mergeCell ref="J7:J9"/>
    <mergeCell ref="L7:L9"/>
    <mergeCell ref="O7:O9"/>
    <mergeCell ref="C7:C9"/>
    <mergeCell ref="X7:X9"/>
    <mergeCell ref="E7:E9"/>
    <mergeCell ref="D7:D9"/>
    <mergeCell ref="N7:N9"/>
    <mergeCell ref="P7:P9"/>
    <mergeCell ref="H7:H9"/>
    <mergeCell ref="I7:I9"/>
    <mergeCell ref="G7:G9"/>
    <mergeCell ref="F7:F9"/>
    <mergeCell ref="W7:W9"/>
    <mergeCell ref="R7:R9"/>
    <mergeCell ref="V7:V9"/>
    <mergeCell ref="Q7:Q9"/>
    <mergeCell ref="S7:S9"/>
    <mergeCell ref="T7:T9"/>
    <mergeCell ref="U7:U9"/>
  </mergeCells>
  <phoneticPr fontId="14" type="noConversion"/>
  <pageMargins left="0.75" right="0.75" top="1" bottom="1" header="0" footer="0"/>
  <pageSetup paperSize="9" orientation="portrait" horizontalDpi="4294967295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54" r:id="rId4">
          <object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8</xdr:col>
                <xdr:colOff>238125</xdr:colOff>
                <xdr:row>3</xdr:row>
                <xdr:rowOff>123825</xdr:rowOff>
              </to>
            </anchor>
          </objectPr>
        </oleObject>
      </mc:Choice>
      <mc:Fallback>
        <oleObject progId="Equation.3" shapeId="6154" r:id="rId4"/>
      </mc:Fallback>
    </mc:AlternateContent>
    <mc:AlternateContent xmlns:mc="http://schemas.openxmlformats.org/markup-compatibility/2006">
      <mc:Choice Requires="x14">
        <oleObject progId="Equation.3" shapeId="6155" r:id="rId6">
          <objectPr defaultSize="0" r:id="rId7">
            <anchor moveWithCells="1">
              <from>
                <xdr:col>8</xdr:col>
                <xdr:colOff>742950</xdr:colOff>
                <xdr:row>1</xdr:row>
                <xdr:rowOff>0</xdr:rowOff>
              </from>
              <to>
                <xdr:col>11</xdr:col>
                <xdr:colOff>276225</xdr:colOff>
                <xdr:row>3</xdr:row>
                <xdr:rowOff>104775</xdr:rowOff>
              </to>
            </anchor>
          </objectPr>
        </oleObject>
      </mc:Choice>
      <mc:Fallback>
        <oleObject progId="Equation.3" shapeId="6155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63"/>
  <sheetViews>
    <sheetView tabSelected="1" zoomScaleNormal="100" workbookViewId="0">
      <selection activeCell="I20" sqref="I20"/>
    </sheetView>
  </sheetViews>
  <sheetFormatPr baseColWidth="10" defaultColWidth="11.42578125" defaultRowHeight="12.75" x14ac:dyDescent="0.2"/>
  <sheetData>
    <row r="2" spans="2:8" x14ac:dyDescent="0.2">
      <c r="B2" s="209" t="s">
        <v>84</v>
      </c>
      <c r="C2" s="209" t="s">
        <v>85</v>
      </c>
      <c r="D2" s="211" t="s">
        <v>127</v>
      </c>
    </row>
    <row r="3" spans="2:8" x14ac:dyDescent="0.2">
      <c r="B3" s="210"/>
      <c r="C3" s="210"/>
      <c r="D3" s="211"/>
    </row>
    <row r="4" spans="2:8" ht="15.75" customHeight="1" x14ac:dyDescent="0.2">
      <c r="B4" s="210"/>
      <c r="C4" s="210"/>
      <c r="D4" s="211"/>
    </row>
    <row r="5" spans="2:8" ht="12.75" customHeight="1" x14ac:dyDescent="0.2">
      <c r="B5" s="109">
        <v>2.5</v>
      </c>
      <c r="C5" s="111">
        <f t="shared" ref="C5:C15" si="0">1/B5</f>
        <v>0.4</v>
      </c>
      <c r="D5" s="110">
        <f t="shared" ref="D5:D15" si="1">((1+(2*(2-C5))/(1-C5)^2)^0.5-1)*(1-C5)*0.5</f>
        <v>0.64339811320566043</v>
      </c>
    </row>
    <row r="6" spans="2:8" ht="12.75" customHeight="1" x14ac:dyDescent="0.2">
      <c r="B6" s="109">
        <v>5</v>
      </c>
      <c r="C6" s="111">
        <f t="shared" si="0"/>
        <v>0.2</v>
      </c>
      <c r="D6" s="110">
        <f t="shared" si="1"/>
        <v>0.62956301409869997</v>
      </c>
    </row>
    <row r="7" spans="2:8" x14ac:dyDescent="0.2">
      <c r="B7" s="109">
        <v>10</v>
      </c>
      <c r="C7" s="111">
        <f t="shared" si="0"/>
        <v>0.1</v>
      </c>
      <c r="D7" s="110">
        <f t="shared" si="1"/>
        <v>0.62354552767919436</v>
      </c>
    </row>
    <row r="8" spans="2:8" x14ac:dyDescent="0.2">
      <c r="B8" s="109">
        <v>15</v>
      </c>
      <c r="C8" s="111">
        <f t="shared" si="0"/>
        <v>6.6666666666666666E-2</v>
      </c>
      <c r="D8" s="110">
        <f t="shared" si="1"/>
        <v>0.62165518115430041</v>
      </c>
    </row>
    <row r="9" spans="2:8" x14ac:dyDescent="0.2">
      <c r="B9" s="109">
        <v>20</v>
      </c>
      <c r="C9" s="111">
        <f t="shared" si="0"/>
        <v>0.05</v>
      </c>
      <c r="D9" s="110">
        <f t="shared" si="1"/>
        <v>0.62073035004055632</v>
      </c>
    </row>
    <row r="10" spans="2:8" x14ac:dyDescent="0.2">
      <c r="B10" s="109">
        <v>25</v>
      </c>
      <c r="C10" s="111">
        <f t="shared" si="0"/>
        <v>0.04</v>
      </c>
      <c r="D10" s="110">
        <f t="shared" si="1"/>
        <v>0.62018180315800531</v>
      </c>
    </row>
    <row r="11" spans="2:8" x14ac:dyDescent="0.2">
      <c r="B11" s="109">
        <v>30</v>
      </c>
      <c r="C11" s="111">
        <f t="shared" si="0"/>
        <v>3.3333333333333333E-2</v>
      </c>
      <c r="D11" s="110">
        <f t="shared" si="1"/>
        <v>0.61981871622486084</v>
      </c>
    </row>
    <row r="12" spans="2:8" x14ac:dyDescent="0.2">
      <c r="B12" s="109">
        <v>35</v>
      </c>
      <c r="C12" s="111">
        <f t="shared" si="0"/>
        <v>2.8571428571428571E-2</v>
      </c>
      <c r="D12" s="110">
        <f t="shared" si="1"/>
        <v>0.61956063622198287</v>
      </c>
    </row>
    <row r="13" spans="2:8" x14ac:dyDescent="0.2">
      <c r="B13" s="109">
        <v>40</v>
      </c>
      <c r="C13" s="111">
        <f t="shared" si="0"/>
        <v>2.5000000000000001E-2</v>
      </c>
      <c r="D13" s="110">
        <f t="shared" si="1"/>
        <v>0.61936776536314408</v>
      </c>
      <c r="H13" s="1"/>
    </row>
    <row r="14" spans="2:8" x14ac:dyDescent="0.2">
      <c r="B14" s="109">
        <v>45</v>
      </c>
      <c r="C14" s="111">
        <f t="shared" si="0"/>
        <v>2.2222222222222223E-2</v>
      </c>
      <c r="D14" s="110">
        <f t="shared" si="1"/>
        <v>0.61921816125017659</v>
      </c>
    </row>
    <row r="15" spans="2:8" x14ac:dyDescent="0.2">
      <c r="B15" s="109">
        <v>50</v>
      </c>
      <c r="C15" s="111">
        <f t="shared" si="0"/>
        <v>0.02</v>
      </c>
      <c r="D15" s="110">
        <f t="shared" si="1"/>
        <v>0.61909873320638142</v>
      </c>
    </row>
    <row r="17" spans="1:5" x14ac:dyDescent="0.2">
      <c r="B17" s="112">
        <v>10000</v>
      </c>
      <c r="C17" s="113">
        <f>1/B17</f>
        <v>1E-4</v>
      </c>
      <c r="D17" s="113">
        <f>((1+(2*(2-C17))/(1-C17)^2)^0.5-1)*(1-C17)*0.5</f>
        <v>0.61803926761396044</v>
      </c>
    </row>
    <row r="18" spans="1:5" x14ac:dyDescent="0.2">
      <c r="A18" s="2"/>
      <c r="B18" s="108"/>
      <c r="C18" s="107"/>
    </row>
    <row r="19" spans="1:5" x14ac:dyDescent="0.2">
      <c r="A19" s="2"/>
      <c r="B19" s="108"/>
      <c r="C19" s="107"/>
      <c r="E19" s="3"/>
    </row>
    <row r="20" spans="1:5" x14ac:dyDescent="0.2">
      <c r="A20" s="2"/>
      <c r="B20" s="108"/>
      <c r="C20" s="107"/>
    </row>
    <row r="21" spans="1:5" x14ac:dyDescent="0.2">
      <c r="A21" s="2"/>
      <c r="B21" s="108"/>
      <c r="C21" s="107"/>
    </row>
    <row r="22" spans="1:5" x14ac:dyDescent="0.2">
      <c r="A22" s="2"/>
      <c r="B22" s="108"/>
      <c r="C22" s="107"/>
    </row>
    <row r="23" spans="1:5" x14ac:dyDescent="0.2">
      <c r="A23" s="2"/>
      <c r="B23" s="108"/>
      <c r="C23" s="107"/>
    </row>
    <row r="24" spans="1:5" x14ac:dyDescent="0.2">
      <c r="A24" s="2"/>
      <c r="B24" s="108"/>
      <c r="C24" s="107"/>
    </row>
    <row r="25" spans="1:5" x14ac:dyDescent="0.2">
      <c r="A25" s="2"/>
      <c r="B25" s="108"/>
      <c r="C25" s="107"/>
    </row>
    <row r="26" spans="1:5" x14ac:dyDescent="0.2">
      <c r="A26" s="2"/>
      <c r="B26" s="108"/>
      <c r="C26" s="107"/>
    </row>
    <row r="27" spans="1:5" x14ac:dyDescent="0.2">
      <c r="A27" s="2"/>
      <c r="B27" s="108"/>
      <c r="C27" s="108"/>
    </row>
    <row r="28" spans="1:5" x14ac:dyDescent="0.2">
      <c r="A28" s="2"/>
      <c r="B28" s="108"/>
      <c r="C28" s="108"/>
    </row>
    <row r="29" spans="1:5" x14ac:dyDescent="0.2">
      <c r="A29" s="2"/>
      <c r="B29" s="108"/>
      <c r="C29" s="108"/>
    </row>
    <row r="30" spans="1:5" x14ac:dyDescent="0.2">
      <c r="A30" s="2"/>
      <c r="B30" s="108"/>
      <c r="C30" s="108"/>
    </row>
    <row r="31" spans="1:5" x14ac:dyDescent="0.2">
      <c r="A31" s="2"/>
      <c r="B31" s="108"/>
      <c r="C31" s="108"/>
    </row>
    <row r="32" spans="1:5" x14ac:dyDescent="0.2">
      <c r="A32" s="2"/>
      <c r="B32" s="108"/>
      <c r="C32" s="108"/>
    </row>
    <row r="33" spans="1:3" x14ac:dyDescent="0.2">
      <c r="A33" s="2"/>
      <c r="B33" s="108"/>
      <c r="C33" s="108"/>
    </row>
    <row r="34" spans="1:3" x14ac:dyDescent="0.2">
      <c r="A34" s="2"/>
      <c r="B34" s="108"/>
      <c r="C34" s="108"/>
    </row>
    <row r="35" spans="1:3" x14ac:dyDescent="0.2">
      <c r="A35" s="2"/>
      <c r="B35" s="108"/>
      <c r="C35" s="108"/>
    </row>
    <row r="36" spans="1:3" x14ac:dyDescent="0.2">
      <c r="A36" s="2"/>
      <c r="B36" s="108"/>
      <c r="C36" s="108"/>
    </row>
    <row r="37" spans="1:3" x14ac:dyDescent="0.2">
      <c r="A37" s="2"/>
      <c r="B37" s="108"/>
      <c r="C37" s="108"/>
    </row>
    <row r="38" spans="1:3" x14ac:dyDescent="0.2">
      <c r="A38" s="2"/>
      <c r="B38" s="108"/>
      <c r="C38" s="108"/>
    </row>
    <row r="39" spans="1:3" x14ac:dyDescent="0.2">
      <c r="A39" s="2"/>
      <c r="B39" s="108"/>
      <c r="C39" s="108"/>
    </row>
    <row r="40" spans="1:3" x14ac:dyDescent="0.2">
      <c r="A40" s="2"/>
      <c r="B40" s="108"/>
      <c r="C40" s="108"/>
    </row>
    <row r="41" spans="1:3" x14ac:dyDescent="0.2">
      <c r="A41" s="2"/>
      <c r="B41" s="108"/>
      <c r="C41" s="108"/>
    </row>
    <row r="42" spans="1:3" x14ac:dyDescent="0.2">
      <c r="A42" s="2"/>
      <c r="B42" s="108"/>
      <c r="C42" s="108"/>
    </row>
    <row r="43" spans="1:3" x14ac:dyDescent="0.2">
      <c r="A43" s="2"/>
      <c r="B43" s="108"/>
      <c r="C43" s="108"/>
    </row>
    <row r="44" spans="1:3" x14ac:dyDescent="0.2">
      <c r="A44" s="2"/>
      <c r="B44" s="108"/>
      <c r="C44" s="108"/>
    </row>
    <row r="45" spans="1:3" x14ac:dyDescent="0.2">
      <c r="A45" s="2"/>
      <c r="B45" s="108"/>
      <c r="C45" s="108"/>
    </row>
    <row r="46" spans="1:3" x14ac:dyDescent="0.2">
      <c r="A46" s="2"/>
      <c r="B46" s="108"/>
      <c r="C46" s="108"/>
    </row>
    <row r="47" spans="1:3" x14ac:dyDescent="0.2">
      <c r="A47" s="2"/>
      <c r="B47" s="108"/>
      <c r="C47" s="108"/>
    </row>
    <row r="48" spans="1:3" x14ac:dyDescent="0.2">
      <c r="A48" s="2"/>
      <c r="B48" s="108"/>
      <c r="C48" s="108"/>
    </row>
    <row r="49" spans="1:3" x14ac:dyDescent="0.2">
      <c r="A49" s="2"/>
      <c r="B49" s="108"/>
      <c r="C49" s="108"/>
    </row>
    <row r="50" spans="1:3" x14ac:dyDescent="0.2">
      <c r="A50" s="2"/>
      <c r="B50" s="108"/>
      <c r="C50" s="108"/>
    </row>
    <row r="51" spans="1:3" x14ac:dyDescent="0.2">
      <c r="A51" s="2"/>
      <c r="B51" s="108"/>
      <c r="C51" s="108"/>
    </row>
    <row r="52" spans="1:3" x14ac:dyDescent="0.2">
      <c r="A52" s="2"/>
      <c r="B52" s="108"/>
      <c r="C52" s="108"/>
    </row>
    <row r="53" spans="1:3" x14ac:dyDescent="0.2">
      <c r="A53" s="2"/>
      <c r="B53" s="108"/>
      <c r="C53" s="108"/>
    </row>
    <row r="54" spans="1:3" x14ac:dyDescent="0.2">
      <c r="A54" s="2"/>
      <c r="B54" s="108"/>
      <c r="C54" s="108"/>
    </row>
    <row r="55" spans="1:3" x14ac:dyDescent="0.2">
      <c r="A55" s="2"/>
      <c r="B55" s="108"/>
      <c r="C55" s="108"/>
    </row>
    <row r="56" spans="1:3" x14ac:dyDescent="0.2">
      <c r="A56" s="2"/>
      <c r="B56" s="108"/>
      <c r="C56" s="108"/>
    </row>
    <row r="57" spans="1:3" x14ac:dyDescent="0.2">
      <c r="A57" s="2"/>
      <c r="B57" s="108"/>
      <c r="C57" s="108"/>
    </row>
    <row r="58" spans="1:3" x14ac:dyDescent="0.2">
      <c r="A58" s="2"/>
      <c r="B58" s="108"/>
      <c r="C58" s="108"/>
    </row>
    <row r="59" spans="1:3" x14ac:dyDescent="0.2">
      <c r="A59" s="2"/>
      <c r="B59" s="108"/>
      <c r="C59" s="108"/>
    </row>
    <row r="60" spans="1:3" x14ac:dyDescent="0.2">
      <c r="A60" s="2"/>
      <c r="B60" s="108"/>
      <c r="C60" s="108"/>
    </row>
    <row r="61" spans="1:3" x14ac:dyDescent="0.2">
      <c r="A61" s="2"/>
      <c r="B61" s="108"/>
      <c r="C61" s="108"/>
    </row>
    <row r="62" spans="1:3" x14ac:dyDescent="0.2">
      <c r="A62" s="2"/>
      <c r="B62" s="108"/>
      <c r="C62" s="108"/>
    </row>
    <row r="63" spans="1:3" x14ac:dyDescent="0.2">
      <c r="A63" s="2"/>
      <c r="B63" s="108"/>
      <c r="C63" s="108"/>
    </row>
  </sheetData>
  <sheetProtection sheet="1" objects="1" scenarios="1"/>
  <mergeCells count="3">
    <mergeCell ref="C2:C4"/>
    <mergeCell ref="B2:B4"/>
    <mergeCell ref="D2:D4"/>
  </mergeCells>
  <phoneticPr fontId="14" type="noConversion"/>
  <pageMargins left="0.75" right="0.75" top="1" bottom="1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9218" r:id="rId4">
          <objectPr defaultSize="0" autoPict="0" r:id="rId5">
            <anchor moveWithCells="1" sizeWithCells="1">
              <from>
                <xdr:col>4</xdr:col>
                <xdr:colOff>304800</xdr:colOff>
                <xdr:row>4</xdr:row>
                <xdr:rowOff>0</xdr:rowOff>
              </from>
              <to>
                <xdr:col>8</xdr:col>
                <xdr:colOff>47625</xdr:colOff>
                <xdr:row>10</xdr:row>
                <xdr:rowOff>47625</xdr:rowOff>
              </to>
            </anchor>
          </objectPr>
        </oleObject>
      </mc:Choice>
      <mc:Fallback>
        <oleObject progId="Equation.3" shapeId="9218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7"/>
  <sheetViews>
    <sheetView zoomScale="85" zoomScaleNormal="85" workbookViewId="0">
      <selection activeCell="L44" sqref="L44"/>
    </sheetView>
  </sheetViews>
  <sheetFormatPr baseColWidth="10" defaultColWidth="11.42578125" defaultRowHeight="12.75" customHeight="1" x14ac:dyDescent="0.2"/>
  <cols>
    <col min="3" max="3" width="12.28515625" bestFit="1" customWidth="1"/>
    <col min="5" max="5" width="12.28515625" bestFit="1" customWidth="1"/>
    <col min="8" max="8" width="12.28515625" bestFit="1" customWidth="1"/>
  </cols>
  <sheetData>
    <row r="1" spans="1:12" ht="12.75" customHeight="1" x14ac:dyDescent="0.2">
      <c r="A1" s="92" t="s">
        <v>4</v>
      </c>
      <c r="B1" s="172">
        <v>30</v>
      </c>
      <c r="C1" t="s">
        <v>60</v>
      </c>
      <c r="G1" t="s">
        <v>72</v>
      </c>
    </row>
    <row r="2" spans="1:12" ht="12.75" customHeight="1" x14ac:dyDescent="0.2">
      <c r="A2" s="92" t="s">
        <v>5</v>
      </c>
      <c r="B2" s="172">
        <v>30</v>
      </c>
      <c r="C2" t="s">
        <v>60</v>
      </c>
    </row>
    <row r="3" spans="1:12" ht="12.75" customHeight="1" x14ac:dyDescent="0.2">
      <c r="A3" s="92" t="s">
        <v>61</v>
      </c>
      <c r="B3" s="172">
        <v>2</v>
      </c>
      <c r="K3" s="20">
        <f>(B9/2)*(2/(B1+B2)+1/((B3+1)*B2+(B4+1)*B1))</f>
        <v>5.833333333333333</v>
      </c>
      <c r="L3" t="s">
        <v>68</v>
      </c>
    </row>
    <row r="4" spans="1:12" ht="12.75" customHeight="1" x14ac:dyDescent="0.2">
      <c r="A4" s="92" t="s">
        <v>62</v>
      </c>
      <c r="B4" s="172">
        <v>2</v>
      </c>
    </row>
    <row r="5" spans="1:12" ht="12.75" customHeight="1" x14ac:dyDescent="0.2">
      <c r="A5" s="92" t="s">
        <v>64</v>
      </c>
      <c r="B5" s="172">
        <v>0.6</v>
      </c>
      <c r="C5" t="s">
        <v>60</v>
      </c>
      <c r="G5" t="s">
        <v>73</v>
      </c>
      <c r="K5" s="7"/>
    </row>
    <row r="6" spans="1:12" ht="12.75" customHeight="1" x14ac:dyDescent="0.2">
      <c r="A6" s="92" t="s">
        <v>63</v>
      </c>
      <c r="B6" s="172">
        <v>16</v>
      </c>
    </row>
    <row r="7" spans="1:12" ht="12.75" customHeight="1" x14ac:dyDescent="0.2">
      <c r="A7" s="92" t="s">
        <v>66</v>
      </c>
      <c r="B7" s="172">
        <v>3</v>
      </c>
      <c r="C7" t="s">
        <v>60</v>
      </c>
      <c r="K7" s="20">
        <f>B9/(PI()*K3)</f>
        <v>16.37022271802352</v>
      </c>
      <c r="L7" t="s">
        <v>60</v>
      </c>
    </row>
    <row r="8" spans="1:12" ht="12.75" customHeight="1" x14ac:dyDescent="0.2">
      <c r="A8" s="92" t="s">
        <v>67</v>
      </c>
      <c r="B8" s="172">
        <v>12.7</v>
      </c>
      <c r="C8" t="s">
        <v>75</v>
      </c>
      <c r="D8" s="101">
        <f>B8/1000</f>
        <v>1.2699999999999999E-2</v>
      </c>
      <c r="E8" t="s">
        <v>60</v>
      </c>
      <c r="K8" s="7"/>
    </row>
    <row r="9" spans="1:12" ht="12.75" customHeight="1" x14ac:dyDescent="0.25">
      <c r="A9" s="94" t="s">
        <v>9</v>
      </c>
      <c r="B9" s="173">
        <v>300</v>
      </c>
      <c r="C9" s="93" t="s">
        <v>65</v>
      </c>
      <c r="G9" t="s">
        <v>74</v>
      </c>
    </row>
    <row r="11" spans="1:12" ht="12.75" customHeight="1" x14ac:dyDescent="0.2">
      <c r="K11" s="20">
        <f>(B9/(2*PI()*B5))*LN(2*B5/K7+1)</f>
        <v>5.629436197944881</v>
      </c>
      <c r="L11" t="s">
        <v>68</v>
      </c>
    </row>
    <row r="13" spans="1:12" ht="12.75" customHeight="1" x14ac:dyDescent="0.2">
      <c r="A13" t="s">
        <v>77</v>
      </c>
    </row>
    <row r="15" spans="1:12" ht="12.75" customHeight="1" x14ac:dyDescent="0.25">
      <c r="F15" s="20">
        <f>2*(B1+B2)/PI()</f>
        <v>38.197186342054884</v>
      </c>
      <c r="G15" t="s">
        <v>60</v>
      </c>
      <c r="H15" t="s">
        <v>79</v>
      </c>
      <c r="I15" s="99"/>
      <c r="J15" s="99"/>
      <c r="K15" s="100"/>
      <c r="L15" s="100"/>
    </row>
    <row r="16" spans="1:12" ht="12.75" customHeight="1" x14ac:dyDescent="0.2">
      <c r="H16" s="7"/>
      <c r="I16" s="1"/>
      <c r="J16" s="97"/>
    </row>
    <row r="17" spans="1:19" ht="12.75" customHeight="1" x14ac:dyDescent="0.2">
      <c r="A17" t="s">
        <v>69</v>
      </c>
      <c r="I17" s="1"/>
      <c r="J17" s="97"/>
      <c r="K17" s="97">
        <f>B9/(2*PI()*B7)*LN((2*B7)/(F15)+1)</f>
        <v>2.3220590444547291</v>
      </c>
      <c r="L17" t="s">
        <v>68</v>
      </c>
      <c r="M17" s="20"/>
    </row>
    <row r="18" spans="1:19" ht="12.75" customHeight="1" x14ac:dyDescent="0.2">
      <c r="I18" s="1"/>
      <c r="J18" s="97"/>
      <c r="K18" s="97"/>
    </row>
    <row r="19" spans="1:19" ht="12.75" customHeight="1" x14ac:dyDescent="0.2">
      <c r="I19" s="1"/>
      <c r="J19" s="97"/>
      <c r="K19" s="97"/>
    </row>
    <row r="20" spans="1:19" ht="12.75" customHeight="1" x14ac:dyDescent="0.25">
      <c r="F20" s="20">
        <f>(1/(2*B6))*(1-2/B6)*(B9/(2*PI()*B7))*LN((F15*SIN(PI()/B6)*(B8/1000+2*B7))/(B8/1000*(F15*SIN(PI()/B6)+2*B7)))</f>
        <v>2.4237328032256285</v>
      </c>
      <c r="G20" t="s">
        <v>68</v>
      </c>
      <c r="H20" t="s">
        <v>80</v>
      </c>
      <c r="I20" s="1"/>
      <c r="J20" s="97"/>
      <c r="M20" s="100"/>
      <c r="N20" s="100"/>
      <c r="O20" s="100"/>
      <c r="P20" s="100"/>
      <c r="S20" s="99"/>
    </row>
    <row r="21" spans="1:19" ht="12.75" customHeight="1" x14ac:dyDescent="0.2">
      <c r="E21" s="7"/>
      <c r="J21" s="97"/>
      <c r="K21" s="97"/>
    </row>
    <row r="22" spans="1:19" ht="12.75" customHeight="1" x14ac:dyDescent="0.2">
      <c r="E22" s="7"/>
      <c r="I22" s="1"/>
      <c r="J22" s="97"/>
      <c r="K22" s="97">
        <f>B9/(PI()*K17)</f>
        <v>41.124262573418356</v>
      </c>
      <c r="L22" t="s">
        <v>60</v>
      </c>
    </row>
    <row r="23" spans="1:19" ht="12.75" customHeight="1" x14ac:dyDescent="0.2">
      <c r="A23" t="s">
        <v>70</v>
      </c>
      <c r="E23" s="7"/>
      <c r="I23" s="1"/>
      <c r="J23" s="97"/>
      <c r="K23" s="97"/>
    </row>
    <row r="24" spans="1:19" ht="12.75" customHeight="1" x14ac:dyDescent="0.2">
      <c r="E24" s="7"/>
      <c r="I24" s="1"/>
      <c r="J24" s="97"/>
    </row>
    <row r="25" spans="1:19" ht="12.75" customHeight="1" x14ac:dyDescent="0.25">
      <c r="E25" s="7"/>
      <c r="H25" t="s">
        <v>81</v>
      </c>
      <c r="I25" s="1"/>
      <c r="J25" s="97"/>
      <c r="K25" s="97"/>
    </row>
    <row r="26" spans="1:19" ht="12.75" customHeight="1" x14ac:dyDescent="0.2">
      <c r="F26" s="20">
        <f>(B9/(2*PI()*B7))*LN((2*B7)/(F15*(1+SIN(PI()/B6)))+1)</f>
        <v>1.965387045179563</v>
      </c>
      <c r="G26" t="s">
        <v>68</v>
      </c>
    </row>
    <row r="27" spans="1:19" ht="12.75" customHeight="1" x14ac:dyDescent="0.2">
      <c r="K27" s="20">
        <f>B9/(2*PI()*B5)*LN((2*B5)/(K22)+1)</f>
        <v>2.2888253271766912</v>
      </c>
      <c r="L27" t="s">
        <v>68</v>
      </c>
    </row>
    <row r="28" spans="1:19" ht="12.75" customHeight="1" x14ac:dyDescent="0.2">
      <c r="F28" s="7"/>
    </row>
    <row r="29" spans="1:19" ht="12.75" customHeight="1" x14ac:dyDescent="0.2">
      <c r="A29" t="s">
        <v>71</v>
      </c>
    </row>
    <row r="30" spans="1:19" ht="12.75" customHeight="1" x14ac:dyDescent="0.2">
      <c r="E30" s="7"/>
      <c r="H30" s="102"/>
      <c r="I30" s="102"/>
      <c r="J30" s="102"/>
      <c r="K30" s="102"/>
      <c r="L30" s="102"/>
      <c r="M30" s="102"/>
    </row>
    <row r="31" spans="1:19" ht="12.75" customHeight="1" x14ac:dyDescent="0.2">
      <c r="E31" s="7"/>
      <c r="F31" s="97">
        <f>F20+F26</f>
        <v>4.3891198484051914</v>
      </c>
      <c r="G31" t="s">
        <v>68</v>
      </c>
      <c r="H31" s="102"/>
      <c r="I31" s="103"/>
      <c r="J31" s="104"/>
      <c r="K31" s="104"/>
      <c r="L31" s="102"/>
      <c r="M31" s="102"/>
    </row>
    <row r="32" spans="1:19" ht="12.75" customHeight="1" x14ac:dyDescent="0.2">
      <c r="E32" s="7"/>
      <c r="H32" s="102"/>
      <c r="I32" s="103"/>
      <c r="J32" s="104"/>
      <c r="K32" s="104"/>
      <c r="L32" s="102"/>
      <c r="M32" s="102"/>
    </row>
    <row r="33" spans="1:13" ht="12.75" customHeight="1" x14ac:dyDescent="0.2">
      <c r="A33" t="s">
        <v>78</v>
      </c>
      <c r="E33" s="7"/>
      <c r="H33" s="105"/>
      <c r="I33" s="103"/>
      <c r="J33" s="104"/>
      <c r="K33" s="104"/>
      <c r="L33" s="102"/>
      <c r="M33" s="102"/>
    </row>
    <row r="34" spans="1:13" ht="12.75" customHeight="1" x14ac:dyDescent="0.2">
      <c r="E34" s="7"/>
      <c r="H34" s="102"/>
      <c r="I34" s="103"/>
      <c r="J34" s="104"/>
      <c r="K34" s="104"/>
      <c r="L34" s="102"/>
      <c r="M34" s="102"/>
    </row>
    <row r="35" spans="1:13" ht="12.75" customHeight="1" x14ac:dyDescent="0.2">
      <c r="E35" s="7"/>
      <c r="F35" s="97">
        <f>B9/(PI()*F31)</f>
        <v>21.75674603413599</v>
      </c>
      <c r="G35" t="s">
        <v>60</v>
      </c>
      <c r="H35" s="102"/>
      <c r="I35" s="103"/>
      <c r="J35" s="104"/>
      <c r="K35" s="104"/>
      <c r="L35" s="102"/>
      <c r="M35" s="102"/>
    </row>
    <row r="36" spans="1:13" ht="12.75" customHeight="1" x14ac:dyDescent="0.2">
      <c r="E36" s="7"/>
      <c r="H36" s="102"/>
      <c r="I36" s="102"/>
      <c r="J36" s="102"/>
      <c r="K36" s="102"/>
      <c r="L36" s="102"/>
      <c r="M36" s="102"/>
    </row>
    <row r="37" spans="1:13" ht="12.75" customHeight="1" x14ac:dyDescent="0.2">
      <c r="A37" t="s">
        <v>76</v>
      </c>
      <c r="E37" s="7"/>
      <c r="H37" s="102"/>
      <c r="I37" s="102"/>
      <c r="J37" s="102"/>
      <c r="K37" s="106"/>
      <c r="L37" s="102"/>
      <c r="M37" s="102"/>
    </row>
    <row r="38" spans="1:13" ht="12.75" customHeight="1" x14ac:dyDescent="0.2">
      <c r="E38" s="7"/>
      <c r="H38" s="102"/>
      <c r="I38" s="102"/>
      <c r="J38" s="102"/>
      <c r="K38" s="102"/>
      <c r="L38" s="102"/>
      <c r="M38" s="102"/>
    </row>
    <row r="39" spans="1:13" ht="12.75" customHeight="1" x14ac:dyDescent="0.2">
      <c r="E39" s="7"/>
      <c r="F39" s="97">
        <f>(B9/(2*PI()*B5))*LN(2*B5/F35+1)</f>
        <v>4.2723526044305462</v>
      </c>
      <c r="G39" t="s">
        <v>68</v>
      </c>
      <c r="H39" s="102"/>
      <c r="I39" s="102"/>
      <c r="J39" s="102"/>
      <c r="K39" s="102"/>
      <c r="L39" s="102"/>
      <c r="M39" s="102"/>
    </row>
    <row r="40" spans="1:13" ht="12.75" customHeight="1" x14ac:dyDescent="0.2">
      <c r="E40" s="7"/>
    </row>
    <row r="41" spans="1:13" ht="12.75" customHeight="1" x14ac:dyDescent="0.2">
      <c r="E41" s="7"/>
      <c r="I41" s="1"/>
      <c r="J41" s="97"/>
      <c r="K41" s="97"/>
    </row>
    <row r="42" spans="1:13" ht="12.75" customHeight="1" x14ac:dyDescent="0.2">
      <c r="A42" s="98" t="s">
        <v>82</v>
      </c>
      <c r="B42" s="98" t="s">
        <v>83</v>
      </c>
      <c r="I42" s="1"/>
      <c r="J42" s="97"/>
      <c r="K42" s="97"/>
    </row>
    <row r="43" spans="1:13" ht="12.75" customHeight="1" x14ac:dyDescent="0.2">
      <c r="A43" s="1">
        <v>1</v>
      </c>
      <c r="B43" s="7">
        <f>100/(2*PI()*1)*LN(2/A43+1)</f>
        <v>17.48495762830299</v>
      </c>
      <c r="E43" s="7"/>
      <c r="I43" s="1"/>
      <c r="J43" s="97"/>
      <c r="K43" s="97"/>
    </row>
    <row r="44" spans="1:13" ht="12.75" customHeight="1" x14ac:dyDescent="0.2">
      <c r="A44" s="1">
        <f>A43+1</f>
        <v>2</v>
      </c>
      <c r="B44" s="7">
        <f t="shared" ref="B44:B67" si="0">100/(2*PI()*1)*LN(2/A44+1)</f>
        <v>11.031780007632578</v>
      </c>
      <c r="I44" s="1"/>
      <c r="J44" s="97"/>
      <c r="K44" s="97"/>
    </row>
    <row r="45" spans="1:13" ht="12.75" customHeight="1" x14ac:dyDescent="0.2">
      <c r="A45" s="1">
        <f t="shared" ref="A45:A66" si="1">A44+1</f>
        <v>3</v>
      </c>
      <c r="B45" s="7">
        <f t="shared" si="0"/>
        <v>8.1300423080358168</v>
      </c>
      <c r="E45" s="96"/>
      <c r="F45" s="95"/>
      <c r="I45" s="1"/>
      <c r="J45" s="97"/>
      <c r="K45" s="97"/>
    </row>
    <row r="46" spans="1:13" ht="12.75" customHeight="1" x14ac:dyDescent="0.2">
      <c r="A46" s="1">
        <f t="shared" si="1"/>
        <v>4</v>
      </c>
      <c r="B46" s="7">
        <f t="shared" si="0"/>
        <v>6.4531776206704095</v>
      </c>
    </row>
    <row r="47" spans="1:13" ht="12.75" customHeight="1" x14ac:dyDescent="0.2">
      <c r="A47" s="1">
        <f t="shared" si="1"/>
        <v>5</v>
      </c>
      <c r="B47" s="7">
        <f t="shared" si="0"/>
        <v>5.3551219671451875</v>
      </c>
    </row>
    <row r="48" spans="1:13" ht="12.75" customHeight="1" x14ac:dyDescent="0.2">
      <c r="A48" s="1">
        <f t="shared" si="1"/>
        <v>6</v>
      </c>
      <c r="B48" s="7">
        <f t="shared" si="0"/>
        <v>4.578602386962169</v>
      </c>
    </row>
    <row r="49" spans="1:2" ht="12.75" customHeight="1" x14ac:dyDescent="0.2">
      <c r="A49" s="1">
        <f t="shared" si="1"/>
        <v>7</v>
      </c>
      <c r="B49" s="7">
        <f t="shared" si="0"/>
        <v>3.9997933531219805</v>
      </c>
    </row>
    <row r="50" spans="1:2" ht="12.75" customHeight="1" x14ac:dyDescent="0.2">
      <c r="A50" s="1">
        <f t="shared" si="1"/>
        <v>8</v>
      </c>
      <c r="B50" s="7">
        <f t="shared" si="0"/>
        <v>3.5514399210736483</v>
      </c>
    </row>
    <row r="51" spans="1:2" ht="12.75" customHeight="1" x14ac:dyDescent="0.2">
      <c r="A51" s="1">
        <f t="shared" si="1"/>
        <v>9</v>
      </c>
      <c r="B51" s="7">
        <f t="shared" si="0"/>
        <v>3.1937733116489739</v>
      </c>
    </row>
    <row r="52" spans="1:2" ht="12.75" customHeight="1" x14ac:dyDescent="0.2">
      <c r="A52" s="1">
        <f t="shared" si="1"/>
        <v>10</v>
      </c>
      <c r="B52" s="7">
        <f t="shared" si="0"/>
        <v>2.9017376995967608</v>
      </c>
    </row>
    <row r="53" spans="1:2" ht="12.75" customHeight="1" x14ac:dyDescent="0.2">
      <c r="A53" s="1">
        <f t="shared" si="1"/>
        <v>11</v>
      </c>
      <c r="B53" s="7">
        <f t="shared" si="0"/>
        <v>2.6587483337834885</v>
      </c>
    </row>
    <row r="54" spans="1:2" ht="12.75" customHeight="1" x14ac:dyDescent="0.2">
      <c r="A54" s="1">
        <f t="shared" si="1"/>
        <v>12</v>
      </c>
      <c r="B54" s="7">
        <f t="shared" si="0"/>
        <v>2.4533842675484281</v>
      </c>
    </row>
    <row r="55" spans="1:2" ht="12.75" customHeight="1" x14ac:dyDescent="0.2">
      <c r="A55" s="1">
        <f t="shared" si="1"/>
        <v>13</v>
      </c>
      <c r="B55" s="7">
        <f t="shared" si="0"/>
        <v>2.2775206626033562</v>
      </c>
    </row>
    <row r="56" spans="1:2" ht="12.75" customHeight="1" x14ac:dyDescent="0.2">
      <c r="A56" s="1">
        <f t="shared" si="1"/>
        <v>14</v>
      </c>
      <c r="B56" s="7">
        <f t="shared" si="0"/>
        <v>2.1252181194137423</v>
      </c>
    </row>
    <row r="57" spans="1:2" ht="12.75" customHeight="1" x14ac:dyDescent="0.2">
      <c r="A57" s="1">
        <f t="shared" si="1"/>
        <v>15</v>
      </c>
      <c r="B57" s="7">
        <f t="shared" si="0"/>
        <v>1.9920332894047583</v>
      </c>
    </row>
    <row r="58" spans="1:2" ht="12.75" customHeight="1" x14ac:dyDescent="0.2">
      <c r="A58" s="1">
        <f t="shared" si="1"/>
        <v>16</v>
      </c>
      <c r="B58" s="7">
        <f t="shared" si="0"/>
        <v>1.8745752337082389</v>
      </c>
    </row>
    <row r="59" spans="1:2" ht="12.75" customHeight="1" x14ac:dyDescent="0.2">
      <c r="A59" s="1">
        <f t="shared" si="1"/>
        <v>17</v>
      </c>
      <c r="B59" s="7">
        <f t="shared" si="0"/>
        <v>1.770210962632768</v>
      </c>
    </row>
    <row r="60" spans="1:2" ht="12.75" customHeight="1" x14ac:dyDescent="0.2">
      <c r="A60" s="1">
        <f t="shared" si="1"/>
        <v>18</v>
      </c>
      <c r="B60" s="7">
        <f t="shared" si="0"/>
        <v>1.6768646873654101</v>
      </c>
    </row>
    <row r="61" spans="1:2" ht="12.75" customHeight="1" x14ac:dyDescent="0.2">
      <c r="A61" s="1">
        <f t="shared" si="1"/>
        <v>19</v>
      </c>
      <c r="B61" s="7">
        <f t="shared" si="0"/>
        <v>1.5928777151076605</v>
      </c>
    </row>
    <row r="62" spans="1:2" ht="12.75" customHeight="1" x14ac:dyDescent="0.2">
      <c r="A62" s="1">
        <f t="shared" si="1"/>
        <v>20</v>
      </c>
      <c r="B62" s="7">
        <f t="shared" si="0"/>
        <v>1.5169086242835648</v>
      </c>
    </row>
    <row r="63" spans="1:2" ht="12.75" customHeight="1" x14ac:dyDescent="0.2">
      <c r="A63" s="1">
        <f t="shared" si="1"/>
        <v>21</v>
      </c>
      <c r="B63" s="7">
        <f t="shared" si="0"/>
        <v>1.4478608183300972</v>
      </c>
    </row>
    <row r="64" spans="1:2" ht="12.75" customHeight="1" x14ac:dyDescent="0.2">
      <c r="A64" s="1">
        <f t="shared" si="1"/>
        <v>22</v>
      </c>
      <c r="B64" s="7">
        <f t="shared" si="0"/>
        <v>1.3848290753131967</v>
      </c>
    </row>
    <row r="65" spans="1:2" ht="12.75" customHeight="1" x14ac:dyDescent="0.2">
      <c r="A65" s="1">
        <f t="shared" si="1"/>
        <v>23</v>
      </c>
      <c r="B65" s="7">
        <f t="shared" si="0"/>
        <v>1.3270595225605333</v>
      </c>
    </row>
    <row r="66" spans="1:2" ht="12.75" customHeight="1" x14ac:dyDescent="0.2">
      <c r="A66" s="1">
        <f t="shared" si="1"/>
        <v>24</v>
      </c>
      <c r="B66" s="7">
        <f t="shared" si="0"/>
        <v>1.2739192584702892</v>
      </c>
    </row>
    <row r="67" spans="1:2" ht="12.75" customHeight="1" x14ac:dyDescent="0.2">
      <c r="A67" s="1">
        <f>A66+1</f>
        <v>25</v>
      </c>
      <c r="B67" s="7">
        <f t="shared" si="0"/>
        <v>1.2248730122313531</v>
      </c>
    </row>
  </sheetData>
  <sheetProtection sheet="1" objects="1" scenarios="1"/>
  <phoneticPr fontId="14" type="noConversion"/>
  <pageMargins left="0.75" right="0.75" top="1" bottom="1" header="0" footer="0"/>
  <pageSetup paperSize="9" orientation="portrait" horizontalDpi="4294967295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7171" r:id="rId4">
          <objectPr defaultSize="0" autoPict="0" r:id="rId5">
            <anchor moveWithCells="1">
              <from>
                <xdr:col>6</xdr:col>
                <xdr:colOff>476250</xdr:colOff>
                <xdr:row>1</xdr:row>
                <xdr:rowOff>0</xdr:rowOff>
              </from>
              <to>
                <xdr:col>9</xdr:col>
                <xdr:colOff>752475</xdr:colOff>
                <xdr:row>3</xdr:row>
                <xdr:rowOff>152400</xdr:rowOff>
              </to>
            </anchor>
          </objectPr>
        </oleObject>
      </mc:Choice>
      <mc:Fallback>
        <oleObject progId="Equation.3" shapeId="7171" r:id="rId4"/>
      </mc:Fallback>
    </mc:AlternateContent>
    <mc:AlternateContent xmlns:mc="http://schemas.openxmlformats.org/markup-compatibility/2006">
      <mc:Choice Requires="x14">
        <oleObject progId="Equation.3" shapeId="7176" r:id="rId6">
          <objectPr defaultSize="0" autoPict="0" r:id="rId7">
            <anchor moveWithCells="1">
              <from>
                <xdr:col>3</xdr:col>
                <xdr:colOff>495300</xdr:colOff>
                <xdr:row>29</xdr:row>
                <xdr:rowOff>104775</xdr:rowOff>
              </from>
              <to>
                <xdr:col>4</xdr:col>
                <xdr:colOff>809625</xdr:colOff>
                <xdr:row>31</xdr:row>
                <xdr:rowOff>57150</xdr:rowOff>
              </to>
            </anchor>
          </objectPr>
        </oleObject>
      </mc:Choice>
      <mc:Fallback>
        <oleObject progId="Equation.3" shapeId="7176" r:id="rId6"/>
      </mc:Fallback>
    </mc:AlternateContent>
    <mc:AlternateContent xmlns:mc="http://schemas.openxmlformats.org/markup-compatibility/2006">
      <mc:Choice Requires="x14">
        <oleObject progId="Equation.3" shapeId="7177" r:id="rId8">
          <objectPr defaultSize="0" r:id="rId9">
            <anchor moveWithCells="1">
              <from>
                <xdr:col>3</xdr:col>
                <xdr:colOff>523875</xdr:colOff>
                <xdr:row>33</xdr:row>
                <xdr:rowOff>19050</xdr:rowOff>
              </from>
              <to>
                <xdr:col>5</xdr:col>
                <xdr:colOff>0</xdr:colOff>
                <xdr:row>35</xdr:row>
                <xdr:rowOff>152400</xdr:rowOff>
              </to>
            </anchor>
          </objectPr>
        </oleObject>
      </mc:Choice>
      <mc:Fallback>
        <oleObject progId="Equation.3" shapeId="7177" r:id="rId8"/>
      </mc:Fallback>
    </mc:AlternateContent>
    <mc:AlternateContent xmlns:mc="http://schemas.openxmlformats.org/markup-compatibility/2006">
      <mc:Choice Requires="x14">
        <oleObject progId="Equation.3" shapeId="7178" r:id="rId10">
          <objectPr defaultSize="0" r:id="rId11">
            <anchor moveWithCells="1">
              <from>
                <xdr:col>2</xdr:col>
                <xdr:colOff>571500</xdr:colOff>
                <xdr:row>37</xdr:row>
                <xdr:rowOff>9525</xdr:rowOff>
              </from>
              <to>
                <xdr:col>4</xdr:col>
                <xdr:colOff>809625</xdr:colOff>
                <xdr:row>40</xdr:row>
                <xdr:rowOff>9525</xdr:rowOff>
              </to>
            </anchor>
          </objectPr>
        </oleObject>
      </mc:Choice>
      <mc:Fallback>
        <oleObject progId="Equation.3" shapeId="7178" r:id="rId10"/>
      </mc:Fallback>
    </mc:AlternateContent>
    <mc:AlternateContent xmlns:mc="http://schemas.openxmlformats.org/markup-compatibility/2006">
      <mc:Choice Requires="x14">
        <oleObject progId="Equation.3" shapeId="7179" r:id="rId12">
          <objectPr defaultSize="0" autoPict="0" r:id="rId13">
            <anchor moveWithCells="1">
              <from>
                <xdr:col>7</xdr:col>
                <xdr:colOff>419100</xdr:colOff>
                <xdr:row>5</xdr:row>
                <xdr:rowOff>0</xdr:rowOff>
              </from>
              <to>
                <xdr:col>10</xdr:col>
                <xdr:colOff>0</xdr:colOff>
                <xdr:row>8</xdr:row>
                <xdr:rowOff>0</xdr:rowOff>
              </to>
            </anchor>
          </objectPr>
        </oleObject>
      </mc:Choice>
      <mc:Fallback>
        <oleObject progId="Equation.3" shapeId="7179" r:id="rId12"/>
      </mc:Fallback>
    </mc:AlternateContent>
    <mc:AlternateContent xmlns:mc="http://schemas.openxmlformats.org/markup-compatibility/2006">
      <mc:Choice Requires="x14">
        <oleObject progId="Equation.3" shapeId="7181" r:id="rId14">
          <objectPr defaultSize="0" autoPict="0" r:id="rId15">
            <anchor moveWithCells="1">
              <from>
                <xdr:col>6</xdr:col>
                <xdr:colOff>647700</xdr:colOff>
                <xdr:row>9</xdr:row>
                <xdr:rowOff>0</xdr:rowOff>
              </from>
              <to>
                <xdr:col>9</xdr:col>
                <xdr:colOff>752475</xdr:colOff>
                <xdr:row>12</xdr:row>
                <xdr:rowOff>38100</xdr:rowOff>
              </to>
            </anchor>
          </objectPr>
        </oleObject>
      </mc:Choice>
      <mc:Fallback>
        <oleObject progId="Equation.3" shapeId="7181" r:id="rId14"/>
      </mc:Fallback>
    </mc:AlternateContent>
    <mc:AlternateContent xmlns:mc="http://schemas.openxmlformats.org/markup-compatibility/2006">
      <mc:Choice Requires="x14">
        <oleObject progId="Equation.3" shapeId="7184" r:id="rId16">
          <objectPr defaultSize="0" autoPict="0" r:id="rId17">
            <anchor moveWithCells="1">
              <from>
                <xdr:col>0</xdr:col>
                <xdr:colOff>209550</xdr:colOff>
                <xdr:row>17</xdr:row>
                <xdr:rowOff>76200</xdr:rowOff>
              </from>
              <to>
                <xdr:col>5</xdr:col>
                <xdr:colOff>0</xdr:colOff>
                <xdr:row>21</xdr:row>
                <xdr:rowOff>95250</xdr:rowOff>
              </to>
            </anchor>
          </objectPr>
        </oleObject>
      </mc:Choice>
      <mc:Fallback>
        <oleObject progId="Equation.3" shapeId="7184" r:id="rId16"/>
      </mc:Fallback>
    </mc:AlternateContent>
    <mc:AlternateContent xmlns:mc="http://schemas.openxmlformats.org/markup-compatibility/2006">
      <mc:Choice Requires="x14">
        <oleObject progId="Equation.3" shapeId="7185" r:id="rId18">
          <objectPr defaultSize="0" autoPict="0" r:id="rId19">
            <anchor moveWithCells="1">
              <from>
                <xdr:col>3</xdr:col>
                <xdr:colOff>0</xdr:colOff>
                <xdr:row>13</xdr:row>
                <xdr:rowOff>28575</xdr:rowOff>
              </from>
              <to>
                <xdr:col>5</xdr:col>
                <xdr:colOff>0</xdr:colOff>
                <xdr:row>15</xdr:row>
                <xdr:rowOff>133350</xdr:rowOff>
              </to>
            </anchor>
          </objectPr>
        </oleObject>
      </mc:Choice>
      <mc:Fallback>
        <oleObject progId="Equation.3" shapeId="7185" r:id="rId18"/>
      </mc:Fallback>
    </mc:AlternateContent>
    <mc:AlternateContent xmlns:mc="http://schemas.openxmlformats.org/markup-compatibility/2006">
      <mc:Choice Requires="x14">
        <oleObject progId="Equation.3" shapeId="7187" r:id="rId20">
          <objectPr defaultSize="0" autoPict="0" r:id="rId21">
            <anchor moveWithCells="1">
              <from>
                <xdr:col>1</xdr:col>
                <xdr:colOff>361950</xdr:colOff>
                <xdr:row>23</xdr:row>
                <xdr:rowOff>95250</xdr:rowOff>
              </from>
              <to>
                <xdr:col>4</xdr:col>
                <xdr:colOff>809625</xdr:colOff>
                <xdr:row>27</xdr:row>
                <xdr:rowOff>76200</xdr:rowOff>
              </to>
            </anchor>
          </objectPr>
        </oleObject>
      </mc:Choice>
      <mc:Fallback>
        <oleObject progId="Equation.3" shapeId="7187" r:id="rId20"/>
      </mc:Fallback>
    </mc:AlternateContent>
    <mc:AlternateContent xmlns:mc="http://schemas.openxmlformats.org/markup-compatibility/2006">
      <mc:Choice Requires="x14">
        <oleObject progId="Equation.3" shapeId="7193" r:id="rId22">
          <objectPr defaultSize="0" autoPict="0" r:id="rId23">
            <anchor moveWithCells="1">
              <from>
                <xdr:col>7</xdr:col>
                <xdr:colOff>9525</xdr:colOff>
                <xdr:row>15</xdr:row>
                <xdr:rowOff>9525</xdr:rowOff>
              </from>
              <to>
                <xdr:col>9</xdr:col>
                <xdr:colOff>742950</xdr:colOff>
                <xdr:row>18</xdr:row>
                <xdr:rowOff>66675</xdr:rowOff>
              </to>
            </anchor>
          </objectPr>
        </oleObject>
      </mc:Choice>
      <mc:Fallback>
        <oleObject progId="Equation.3" shapeId="7193" r:id="rId22"/>
      </mc:Fallback>
    </mc:AlternateContent>
    <mc:AlternateContent xmlns:mc="http://schemas.openxmlformats.org/markup-compatibility/2006">
      <mc:Choice Requires="x14">
        <oleObject progId="Equation.3" shapeId="7195" r:id="rId24">
          <objectPr defaultSize="0" autoPict="0" r:id="rId25">
            <anchor moveWithCells="1">
              <from>
                <xdr:col>7</xdr:col>
                <xdr:colOff>600075</xdr:colOff>
                <xdr:row>20</xdr:row>
                <xdr:rowOff>38100</xdr:rowOff>
              </from>
              <to>
                <xdr:col>10</xdr:col>
                <xdr:colOff>0</xdr:colOff>
                <xdr:row>23</xdr:row>
                <xdr:rowOff>38100</xdr:rowOff>
              </to>
            </anchor>
          </objectPr>
        </oleObject>
      </mc:Choice>
      <mc:Fallback>
        <oleObject progId="Equation.3" shapeId="7195" r:id="rId24"/>
      </mc:Fallback>
    </mc:AlternateContent>
    <mc:AlternateContent xmlns:mc="http://schemas.openxmlformats.org/markup-compatibility/2006">
      <mc:Choice Requires="x14">
        <oleObject progId="Equation.3" shapeId="7196" r:id="rId26">
          <objectPr defaultSize="0" r:id="rId27">
            <anchor moveWithCells="1">
              <from>
                <xdr:col>7</xdr:col>
                <xdr:colOff>28575</xdr:colOff>
                <xdr:row>25</xdr:row>
                <xdr:rowOff>19050</xdr:rowOff>
              </from>
              <to>
                <xdr:col>10</xdr:col>
                <xdr:colOff>9525</xdr:colOff>
                <xdr:row>27</xdr:row>
                <xdr:rowOff>152400</xdr:rowOff>
              </to>
            </anchor>
          </objectPr>
        </oleObject>
      </mc:Choice>
      <mc:Fallback>
        <oleObject progId="Equation.3" shapeId="7196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6"/>
  <sheetViews>
    <sheetView workbookViewId="0">
      <selection activeCell="E2" sqref="E2"/>
    </sheetView>
  </sheetViews>
  <sheetFormatPr baseColWidth="10" defaultColWidth="11.42578125" defaultRowHeight="12.75" customHeight="1" x14ac:dyDescent="0.2"/>
  <cols>
    <col min="11" max="11" width="12.42578125" bestFit="1" customWidth="1"/>
  </cols>
  <sheetData>
    <row r="1" spans="1:13" ht="12.75" customHeight="1" x14ac:dyDescent="0.2">
      <c r="A1" s="132" t="s">
        <v>111</v>
      </c>
      <c r="B1" s="119"/>
      <c r="C1" s="119"/>
      <c r="D1" s="119"/>
      <c r="E1" s="119"/>
      <c r="F1" s="119"/>
      <c r="G1" s="142" t="s">
        <v>113</v>
      </c>
      <c r="H1" s="119"/>
      <c r="I1" s="119"/>
      <c r="J1" s="119"/>
      <c r="K1" s="119"/>
      <c r="L1" s="120"/>
    </row>
    <row r="2" spans="1:13" ht="12.75" customHeight="1" x14ac:dyDescent="0.25">
      <c r="A2" s="121"/>
      <c r="B2" s="114"/>
      <c r="C2" s="133" t="s">
        <v>90</v>
      </c>
      <c r="D2" s="134" t="s">
        <v>87</v>
      </c>
      <c r="E2" s="135">
        <v>6</v>
      </c>
      <c r="F2" s="140" t="s">
        <v>8</v>
      </c>
      <c r="G2" s="121"/>
      <c r="H2" s="114"/>
      <c r="I2" s="114"/>
      <c r="J2" s="114"/>
      <c r="K2" s="114"/>
      <c r="L2" s="125"/>
    </row>
    <row r="3" spans="1:13" ht="12.75" customHeight="1" x14ac:dyDescent="0.25">
      <c r="A3" s="121"/>
      <c r="B3" s="114"/>
      <c r="C3" s="133" t="s">
        <v>89</v>
      </c>
      <c r="D3" s="134" t="s">
        <v>98</v>
      </c>
      <c r="E3" s="135">
        <v>8</v>
      </c>
      <c r="F3" s="140" t="s">
        <v>8</v>
      </c>
      <c r="G3" s="121"/>
      <c r="H3" s="114"/>
      <c r="I3" s="114"/>
      <c r="J3" s="114"/>
      <c r="K3" s="117">
        <f>(E10/2)*((2/(E2+E3))+(1/(E2*(1+E5)+E3*(1+E4))))</f>
        <v>23.847926267281103</v>
      </c>
      <c r="L3" s="122" t="s">
        <v>18</v>
      </c>
    </row>
    <row r="4" spans="1:13" ht="12.75" customHeight="1" x14ac:dyDescent="0.25">
      <c r="A4" s="121"/>
      <c r="B4" s="114"/>
      <c r="C4" s="133" t="s">
        <v>88</v>
      </c>
      <c r="D4" s="134" t="s">
        <v>100</v>
      </c>
      <c r="E4" s="135">
        <v>3</v>
      </c>
      <c r="F4" s="140"/>
      <c r="G4" s="121"/>
      <c r="H4" s="114"/>
      <c r="I4" s="114"/>
      <c r="J4" s="114"/>
      <c r="K4" s="114"/>
      <c r="L4" s="125"/>
    </row>
    <row r="5" spans="1:13" ht="12.75" customHeight="1" x14ac:dyDescent="0.25">
      <c r="A5" s="121"/>
      <c r="B5" s="114"/>
      <c r="C5" s="133" t="s">
        <v>88</v>
      </c>
      <c r="D5" s="134" t="s">
        <v>99</v>
      </c>
      <c r="E5" s="135">
        <v>4</v>
      </c>
      <c r="F5" s="140"/>
      <c r="G5" s="121" t="s">
        <v>102</v>
      </c>
      <c r="H5" s="114"/>
      <c r="I5" s="114"/>
      <c r="J5" s="114"/>
      <c r="K5" s="114"/>
      <c r="L5" s="125"/>
    </row>
    <row r="6" spans="1:13" ht="12.75" customHeight="1" x14ac:dyDescent="0.25">
      <c r="A6" s="121"/>
      <c r="B6" s="114"/>
      <c r="C6" s="133" t="s">
        <v>91</v>
      </c>
      <c r="D6" s="134" t="s">
        <v>64</v>
      </c>
      <c r="E6" s="135">
        <v>0.6</v>
      </c>
      <c r="F6" s="140" t="s">
        <v>8</v>
      </c>
      <c r="G6" s="121"/>
      <c r="H6" s="114"/>
      <c r="I6" s="114"/>
      <c r="J6" s="114"/>
      <c r="K6" s="114"/>
      <c r="L6" s="125"/>
      <c r="M6" s="102"/>
    </row>
    <row r="7" spans="1:13" ht="12.75" customHeight="1" x14ac:dyDescent="0.25">
      <c r="A7" s="121"/>
      <c r="B7" s="114"/>
      <c r="C7" s="133" t="s">
        <v>92</v>
      </c>
      <c r="D7" s="134" t="s">
        <v>63</v>
      </c>
      <c r="E7" s="135">
        <v>14</v>
      </c>
      <c r="F7" s="140"/>
      <c r="G7" s="121"/>
      <c r="H7" s="114"/>
      <c r="I7" s="114"/>
      <c r="J7" s="114"/>
      <c r="K7" s="117">
        <f>(E10/(2*PI()*E8))*LN((E26*(A9/2+E8))/(A9/2*(E26+E8)))</f>
        <v>144.99722894077019</v>
      </c>
      <c r="L7" s="122" t="s">
        <v>18</v>
      </c>
    </row>
    <row r="8" spans="1:13" ht="12.75" customHeight="1" x14ac:dyDescent="0.25">
      <c r="A8" s="121"/>
      <c r="B8" s="114"/>
      <c r="C8" s="133" t="s">
        <v>93</v>
      </c>
      <c r="D8" s="134" t="s">
        <v>66</v>
      </c>
      <c r="E8" s="135">
        <v>1.5</v>
      </c>
      <c r="F8" s="140" t="s">
        <v>8</v>
      </c>
      <c r="G8" s="121"/>
      <c r="H8" s="114"/>
      <c r="I8" s="114"/>
      <c r="J8" s="114"/>
      <c r="K8" s="114"/>
      <c r="L8" s="125"/>
    </row>
    <row r="9" spans="1:13" ht="12.75" customHeight="1" x14ac:dyDescent="0.25">
      <c r="A9" s="121">
        <f>E9/1000</f>
        <v>1.2699999999999999E-2</v>
      </c>
      <c r="B9" s="114"/>
      <c r="C9" s="133" t="s">
        <v>94</v>
      </c>
      <c r="D9" s="134" t="s">
        <v>67</v>
      </c>
      <c r="E9" s="135">
        <f>25.4/2</f>
        <v>12.7</v>
      </c>
      <c r="F9" s="140" t="s">
        <v>86</v>
      </c>
      <c r="G9" s="121"/>
      <c r="H9" s="114"/>
      <c r="I9" s="114"/>
      <c r="J9" s="114"/>
      <c r="K9" s="114"/>
      <c r="L9" s="125"/>
    </row>
    <row r="10" spans="1:13" ht="12.75" customHeight="1" x14ac:dyDescent="0.25">
      <c r="A10" s="123"/>
      <c r="B10" s="124"/>
      <c r="C10" s="137" t="s">
        <v>95</v>
      </c>
      <c r="D10" s="138" t="s">
        <v>96</v>
      </c>
      <c r="E10" s="139">
        <v>300</v>
      </c>
      <c r="F10" s="141" t="s">
        <v>97</v>
      </c>
      <c r="G10" s="121" t="s">
        <v>108</v>
      </c>
      <c r="H10" s="114"/>
      <c r="I10" s="114"/>
      <c r="J10" s="114"/>
      <c r="K10" s="114"/>
      <c r="L10" s="125"/>
    </row>
    <row r="11" spans="1:13" ht="12.75" customHeight="1" x14ac:dyDescent="0.2">
      <c r="A11" s="114"/>
      <c r="B11" s="114"/>
      <c r="C11" s="114"/>
      <c r="D11" s="114"/>
      <c r="E11" s="114"/>
      <c r="F11" s="114"/>
      <c r="G11" s="143"/>
      <c r="H11" s="114"/>
      <c r="I11" s="114"/>
      <c r="J11" s="114"/>
      <c r="K11" s="114"/>
      <c r="L11" s="125"/>
    </row>
    <row r="12" spans="1:13" ht="12.75" customHeight="1" x14ac:dyDescent="0.2">
      <c r="G12" s="121"/>
      <c r="H12" s="114"/>
      <c r="I12" s="114"/>
      <c r="J12" s="114"/>
      <c r="K12" s="117">
        <f>(1/E7)*(2*PI()/E22)*K7</f>
        <v>19.332963858769357</v>
      </c>
      <c r="L12" s="122" t="s">
        <v>18</v>
      </c>
    </row>
    <row r="13" spans="1:13" ht="12.75" customHeight="1" x14ac:dyDescent="0.2">
      <c r="A13" s="118" t="s">
        <v>101</v>
      </c>
      <c r="B13" s="119"/>
      <c r="C13" s="119"/>
      <c r="D13" s="119"/>
      <c r="E13" s="119"/>
      <c r="F13" s="119"/>
      <c r="G13" s="121"/>
      <c r="H13" s="114"/>
      <c r="I13" s="114"/>
      <c r="J13" s="114"/>
      <c r="K13" s="114"/>
      <c r="L13" s="125"/>
    </row>
    <row r="14" spans="1:13" ht="12.75" customHeight="1" x14ac:dyDescent="0.25">
      <c r="A14" s="121"/>
      <c r="B14" s="114"/>
      <c r="C14" s="114"/>
      <c r="D14" s="114"/>
      <c r="E14" s="114"/>
      <c r="F14" s="114"/>
      <c r="G14" s="121" t="s">
        <v>109</v>
      </c>
      <c r="H14" s="114"/>
      <c r="I14" s="114"/>
      <c r="J14" s="114"/>
      <c r="K14" s="114"/>
      <c r="L14" s="125"/>
    </row>
    <row r="15" spans="1:13" ht="12.75" customHeight="1" x14ac:dyDescent="0.2">
      <c r="A15" s="121"/>
      <c r="B15" s="114"/>
      <c r="C15" s="114"/>
      <c r="D15" s="145"/>
      <c r="E15" s="116">
        <f>E10/(PI()*K3)</f>
        <v>4.0042461044569615</v>
      </c>
      <c r="F15" s="140" t="s">
        <v>8</v>
      </c>
      <c r="G15" s="121"/>
      <c r="H15" s="115"/>
      <c r="I15" s="114"/>
      <c r="J15" s="114"/>
      <c r="K15" s="114"/>
      <c r="L15" s="144"/>
    </row>
    <row r="16" spans="1:13" ht="12.75" customHeight="1" x14ac:dyDescent="0.2">
      <c r="A16" s="121"/>
      <c r="B16" s="114"/>
      <c r="C16" s="114"/>
      <c r="D16" s="114"/>
      <c r="E16" s="114"/>
      <c r="F16" s="114"/>
      <c r="G16" s="121"/>
      <c r="H16" s="114"/>
      <c r="I16" s="114"/>
      <c r="J16" s="114"/>
      <c r="K16" s="117">
        <f>(E10/PI())*(1/E15-1/E19)</f>
        <v>13.133640552995391</v>
      </c>
      <c r="L16" s="122" t="s">
        <v>18</v>
      </c>
    </row>
    <row r="17" spans="1:12" ht="12.75" customHeight="1" x14ac:dyDescent="0.2">
      <c r="A17" s="143" t="s">
        <v>107</v>
      </c>
      <c r="B17" s="114"/>
      <c r="C17" s="115"/>
      <c r="D17" s="115"/>
      <c r="E17" s="115"/>
      <c r="F17" s="115"/>
      <c r="G17" s="121"/>
      <c r="H17" s="114"/>
      <c r="I17" s="114"/>
      <c r="J17" s="114"/>
      <c r="K17" s="114"/>
      <c r="L17" s="125"/>
    </row>
    <row r="18" spans="1:12" ht="12.75" customHeight="1" x14ac:dyDescent="0.25">
      <c r="A18" s="121"/>
      <c r="B18" s="114"/>
      <c r="C18" s="114"/>
      <c r="D18" s="114"/>
      <c r="E18" s="114"/>
      <c r="F18" s="114"/>
      <c r="G18" s="121" t="s">
        <v>110</v>
      </c>
      <c r="H18" s="114"/>
      <c r="I18" s="114"/>
      <c r="J18" s="115"/>
      <c r="K18" s="114"/>
      <c r="L18" s="125"/>
    </row>
    <row r="19" spans="1:12" ht="12.75" customHeight="1" x14ac:dyDescent="0.2">
      <c r="A19" s="121"/>
      <c r="B19" s="114"/>
      <c r="C19" s="114"/>
      <c r="D19" s="114"/>
      <c r="E19" s="116">
        <f>2*(E2+E3)/PI()</f>
        <v>8.91267681314614</v>
      </c>
      <c r="F19" s="140" t="s">
        <v>8</v>
      </c>
      <c r="G19" s="121"/>
      <c r="H19" s="114"/>
      <c r="I19" s="114"/>
      <c r="J19" s="114"/>
      <c r="K19" s="114"/>
      <c r="L19" s="125"/>
    </row>
    <row r="20" spans="1:12" ht="12.75" customHeight="1" x14ac:dyDescent="0.2">
      <c r="A20" s="121"/>
      <c r="B20" s="114"/>
      <c r="C20" s="114"/>
      <c r="D20" s="114"/>
      <c r="E20" s="114"/>
      <c r="F20" s="114"/>
      <c r="G20" s="121"/>
      <c r="H20" s="114"/>
      <c r="I20" s="114"/>
      <c r="J20" s="114"/>
      <c r="K20" s="117">
        <f>(K16*K12)/(K16+K12)</f>
        <v>7.820719251229078</v>
      </c>
      <c r="L20" s="122" t="s">
        <v>18</v>
      </c>
    </row>
    <row r="21" spans="1:12" s="3" customFormat="1" ht="12.75" customHeight="1" x14ac:dyDescent="0.2">
      <c r="A21" s="143" t="s">
        <v>104</v>
      </c>
      <c r="B21" s="114"/>
      <c r="C21" s="114"/>
      <c r="D21" s="114"/>
      <c r="E21" s="114"/>
      <c r="F21" s="114"/>
      <c r="G21" s="121"/>
      <c r="H21" s="114"/>
      <c r="I21" s="114"/>
      <c r="J21" s="114"/>
      <c r="K21" s="114"/>
      <c r="L21" s="125"/>
    </row>
    <row r="22" spans="1:12" ht="12.75" customHeight="1" x14ac:dyDescent="0.25">
      <c r="A22" s="121"/>
      <c r="B22" s="114"/>
      <c r="C22" s="114"/>
      <c r="D22" s="114"/>
      <c r="E22" s="146">
        <f>PI()*(1+1/E7)</f>
        <v>3.3659921288462069</v>
      </c>
      <c r="F22" s="114" t="s">
        <v>103</v>
      </c>
      <c r="G22" s="121" t="s">
        <v>112</v>
      </c>
      <c r="H22" s="114"/>
      <c r="I22" s="114"/>
      <c r="J22" s="114"/>
      <c r="K22" s="114"/>
      <c r="L22" s="125"/>
    </row>
    <row r="23" spans="1:12" ht="12.75" customHeight="1" x14ac:dyDescent="0.2">
      <c r="A23" s="121"/>
      <c r="B23" s="114"/>
      <c r="C23" s="114"/>
      <c r="D23" s="114"/>
      <c r="E23" s="114"/>
      <c r="F23" s="114"/>
      <c r="G23" s="121"/>
      <c r="H23" s="114"/>
      <c r="I23" s="114"/>
      <c r="J23" s="114"/>
      <c r="K23" s="114"/>
      <c r="L23" s="125"/>
    </row>
    <row r="24" spans="1:12" ht="12.75" customHeight="1" x14ac:dyDescent="0.2">
      <c r="A24" s="143" t="s">
        <v>106</v>
      </c>
      <c r="B24" s="114"/>
      <c r="C24" s="114"/>
      <c r="D24" s="114"/>
      <c r="E24" s="114"/>
      <c r="F24" s="114"/>
      <c r="G24" s="121"/>
      <c r="H24" s="114"/>
      <c r="I24" s="114"/>
      <c r="J24" s="114"/>
      <c r="K24" s="117">
        <f>(E10/(2*PI()*E8))*LN((2*E8)/(E29)+1)</f>
        <v>7.7256592636694768</v>
      </c>
      <c r="L24" s="122" t="s">
        <v>18</v>
      </c>
    </row>
    <row r="25" spans="1:12" ht="12.75" customHeight="1" x14ac:dyDescent="0.2">
      <c r="A25" s="121"/>
      <c r="B25" s="114"/>
      <c r="C25" s="114"/>
      <c r="D25" s="114"/>
      <c r="E25" s="114"/>
      <c r="F25" s="114"/>
      <c r="G25" s="121"/>
      <c r="H25" s="114"/>
      <c r="I25" s="114"/>
      <c r="J25" s="114"/>
      <c r="K25" s="114"/>
      <c r="L25" s="125"/>
    </row>
    <row r="26" spans="1:12" ht="12.75" customHeight="1" x14ac:dyDescent="0.25">
      <c r="A26" s="121"/>
      <c r="B26" s="114"/>
      <c r="C26" s="114"/>
      <c r="D26" s="114"/>
      <c r="E26" s="116">
        <f>E19*TAN(PI()/(2*E7))</f>
        <v>1.0042174989167283</v>
      </c>
      <c r="F26" s="140" t="s">
        <v>8</v>
      </c>
      <c r="G26" s="126" t="s">
        <v>114</v>
      </c>
      <c r="H26" s="127"/>
      <c r="I26" s="127"/>
      <c r="J26" s="127"/>
      <c r="K26" s="127"/>
      <c r="L26" s="128"/>
    </row>
    <row r="27" spans="1:12" ht="12.75" customHeight="1" x14ac:dyDescent="0.2">
      <c r="A27" s="121"/>
      <c r="B27" s="114"/>
      <c r="C27" s="114"/>
      <c r="D27" s="114"/>
      <c r="E27" s="114"/>
      <c r="F27" s="114"/>
      <c r="G27" s="126"/>
      <c r="H27" s="127"/>
      <c r="I27" s="127"/>
      <c r="J27" s="127"/>
      <c r="K27" s="127"/>
      <c r="L27" s="128"/>
    </row>
    <row r="28" spans="1:12" ht="12.75" customHeight="1" thickBot="1" x14ac:dyDescent="0.3">
      <c r="A28" s="121" t="s">
        <v>105</v>
      </c>
      <c r="B28" s="114"/>
      <c r="C28" s="114"/>
      <c r="D28" s="114"/>
      <c r="E28" s="114"/>
      <c r="F28" s="114"/>
      <c r="G28" s="126"/>
      <c r="H28" s="127"/>
      <c r="I28" s="127"/>
      <c r="J28" s="127"/>
      <c r="K28" s="112">
        <f>K20+K24</f>
        <v>15.546378514898555</v>
      </c>
      <c r="L28" s="130" t="s">
        <v>18</v>
      </c>
    </row>
    <row r="29" spans="1:12" ht="12.75" customHeight="1" x14ac:dyDescent="0.2">
      <c r="A29" s="121"/>
      <c r="B29" s="114"/>
      <c r="C29" s="114"/>
      <c r="D29" s="114"/>
      <c r="E29" s="117">
        <f>E19+2*E26</f>
        <v>10.921111810979596</v>
      </c>
      <c r="F29" s="136" t="s">
        <v>8</v>
      </c>
      <c r="G29" s="147"/>
      <c r="H29" s="148"/>
      <c r="I29" s="148"/>
      <c r="J29" s="148"/>
      <c r="K29" s="148"/>
      <c r="L29" s="149"/>
    </row>
    <row r="30" spans="1:12" ht="12.75" customHeight="1" x14ac:dyDescent="0.25">
      <c r="A30" s="121"/>
      <c r="B30" s="114"/>
      <c r="C30" s="114"/>
      <c r="D30" s="114"/>
      <c r="E30" s="114"/>
      <c r="F30" s="114"/>
      <c r="G30" s="150" t="s">
        <v>116</v>
      </c>
      <c r="H30" s="127"/>
      <c r="I30" s="127"/>
      <c r="J30" s="127"/>
      <c r="K30" s="127"/>
      <c r="L30" s="151"/>
    </row>
    <row r="31" spans="1:12" ht="12.75" customHeight="1" x14ac:dyDescent="0.25">
      <c r="A31" s="121" t="s">
        <v>115</v>
      </c>
      <c r="B31" s="127"/>
      <c r="C31" s="127"/>
      <c r="D31" s="127"/>
      <c r="E31" s="127"/>
      <c r="F31" s="127"/>
      <c r="G31" s="150"/>
      <c r="H31" s="127"/>
      <c r="I31" s="127"/>
      <c r="J31" s="127"/>
      <c r="K31" s="127"/>
      <c r="L31" s="151"/>
    </row>
    <row r="32" spans="1:12" ht="12.75" customHeight="1" x14ac:dyDescent="0.2">
      <c r="A32" s="121"/>
      <c r="B32" s="114"/>
      <c r="C32" s="114"/>
      <c r="D32" s="114"/>
      <c r="E32" s="114"/>
      <c r="F32" s="114"/>
      <c r="G32" s="150"/>
      <c r="H32" s="127"/>
      <c r="I32" s="127"/>
      <c r="J32" s="127"/>
      <c r="K32" s="131"/>
      <c r="L32" s="151"/>
    </row>
    <row r="33" spans="1:12" ht="12.75" customHeight="1" x14ac:dyDescent="0.2">
      <c r="A33" s="121"/>
      <c r="B33" s="114"/>
      <c r="C33" s="114"/>
      <c r="D33" s="114"/>
      <c r="E33" s="116">
        <f>E10/(PI()*K28)</f>
        <v>6.1424572779842892</v>
      </c>
      <c r="F33" s="140" t="s">
        <v>8</v>
      </c>
      <c r="G33" s="150"/>
      <c r="H33" s="127"/>
      <c r="I33" s="127"/>
      <c r="J33" s="127"/>
      <c r="K33" s="129">
        <f>E10/(2*PI()*E6)*LN((2*E6)/(E33)+1)</f>
        <v>14.200495978971174</v>
      </c>
      <c r="L33" s="152" t="s">
        <v>18</v>
      </c>
    </row>
    <row r="34" spans="1:12" ht="12.75" customHeight="1" thickBot="1" x14ac:dyDescent="0.25">
      <c r="A34" s="123"/>
      <c r="B34" s="124"/>
      <c r="C34" s="124"/>
      <c r="D34" s="124"/>
      <c r="E34" s="124"/>
      <c r="F34" s="124"/>
      <c r="G34" s="153"/>
      <c r="H34" s="154"/>
      <c r="I34" s="154"/>
      <c r="J34" s="154"/>
      <c r="K34" s="154"/>
      <c r="L34" s="155"/>
    </row>
    <row r="36" spans="1:12" ht="12.75" customHeight="1" x14ac:dyDescent="0.2">
      <c r="G36" s="127"/>
      <c r="H36" s="127"/>
      <c r="I36" s="127"/>
      <c r="J36" s="127"/>
      <c r="K36" s="127"/>
      <c r="L36" s="127"/>
    </row>
  </sheetData>
  <sheetProtection sheet="1" objects="1" scenarios="1"/>
  <phoneticPr fontId="14" type="noConversion"/>
  <pageMargins left="0.75" right="0.75" top="1" bottom="1" header="0" footer="0"/>
  <pageSetup paperSize="9"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1" r:id="rId4">
          <objectPr defaultSize="0" autoPict="0" r:id="rId5">
            <anchor moveWithCells="1">
              <from>
                <xdr:col>6</xdr:col>
                <xdr:colOff>228600</xdr:colOff>
                <xdr:row>1</xdr:row>
                <xdr:rowOff>9525</xdr:rowOff>
              </from>
              <to>
                <xdr:col>9</xdr:col>
                <xdr:colOff>752475</xdr:colOff>
                <xdr:row>4</xdr:row>
                <xdr:rowOff>0</xdr:rowOff>
              </to>
            </anchor>
          </objectPr>
        </oleObject>
      </mc:Choice>
      <mc:Fallback>
        <oleObject progId="Equation.3" shapeId="10251" r:id="rId4"/>
      </mc:Fallback>
    </mc:AlternateContent>
    <mc:AlternateContent xmlns:mc="http://schemas.openxmlformats.org/markup-compatibility/2006">
      <mc:Choice Requires="x14">
        <oleObject progId="Equation.3" shapeId="10252" r:id="rId6">
          <objectPr defaultSize="0" autoPict="0" r:id="rId7">
            <anchor moveWithCells="1">
              <from>
                <xdr:col>1</xdr:col>
                <xdr:colOff>704850</xdr:colOff>
                <xdr:row>13</xdr:row>
                <xdr:rowOff>0</xdr:rowOff>
              </from>
              <to>
                <xdr:col>3</xdr:col>
                <xdr:colOff>752475</xdr:colOff>
                <xdr:row>15</xdr:row>
                <xdr:rowOff>152400</xdr:rowOff>
              </to>
            </anchor>
          </objectPr>
        </oleObject>
      </mc:Choice>
      <mc:Fallback>
        <oleObject progId="Equation.3" shapeId="10252" r:id="rId6"/>
      </mc:Fallback>
    </mc:AlternateContent>
    <mc:AlternateContent xmlns:mc="http://schemas.openxmlformats.org/markup-compatibility/2006">
      <mc:Choice Requires="x14">
        <oleObject progId="Equation.3" shapeId="10268" r:id="rId8">
          <objectPr defaultSize="0" autoPict="0" r:id="rId9">
            <anchor moveWithCells="1">
              <from>
                <xdr:col>7</xdr:col>
                <xdr:colOff>561975</xdr:colOff>
                <xdr:row>14</xdr:row>
                <xdr:rowOff>0</xdr:rowOff>
              </from>
              <to>
                <xdr:col>10</xdr:col>
                <xdr:colOff>0</xdr:colOff>
                <xdr:row>17</xdr:row>
                <xdr:rowOff>19050</xdr:rowOff>
              </to>
            </anchor>
          </objectPr>
        </oleObject>
      </mc:Choice>
      <mc:Fallback>
        <oleObject progId="Equation.3" shapeId="10268" r:id="rId8"/>
      </mc:Fallback>
    </mc:AlternateContent>
    <mc:AlternateContent xmlns:mc="http://schemas.openxmlformats.org/markup-compatibility/2006">
      <mc:Choice Requires="x14">
        <oleObject progId="Equation.3" shapeId="10269" r:id="rId10">
          <objectPr defaultSize="0" autoPict="0" r:id="rId11">
            <anchor moveWithCells="1">
              <from>
                <xdr:col>7</xdr:col>
                <xdr:colOff>723900</xdr:colOff>
                <xdr:row>18</xdr:row>
                <xdr:rowOff>57150</xdr:rowOff>
              </from>
              <to>
                <xdr:col>9</xdr:col>
                <xdr:colOff>752475</xdr:colOff>
                <xdr:row>20</xdr:row>
                <xdr:rowOff>142875</xdr:rowOff>
              </to>
            </anchor>
          </objectPr>
        </oleObject>
      </mc:Choice>
      <mc:Fallback>
        <oleObject progId="Equation.3" shapeId="10269" r:id="rId10"/>
      </mc:Fallback>
    </mc:AlternateContent>
    <mc:AlternateContent xmlns:mc="http://schemas.openxmlformats.org/markup-compatibility/2006">
      <mc:Choice Requires="x14">
        <oleObject progId="Equation.3" shapeId="10271" r:id="rId12">
          <objectPr defaultSize="0" r:id="rId13">
            <anchor moveWithCells="1">
              <from>
                <xdr:col>2</xdr:col>
                <xdr:colOff>28575</xdr:colOff>
                <xdr:row>20</xdr:row>
                <xdr:rowOff>38100</xdr:rowOff>
              </from>
              <to>
                <xdr:col>3</xdr:col>
                <xdr:colOff>752475</xdr:colOff>
                <xdr:row>22</xdr:row>
                <xdr:rowOff>142875</xdr:rowOff>
              </to>
            </anchor>
          </objectPr>
        </oleObject>
      </mc:Choice>
      <mc:Fallback>
        <oleObject progId="Equation.3" shapeId="10271" r:id="rId12"/>
      </mc:Fallback>
    </mc:AlternateContent>
    <mc:AlternateContent xmlns:mc="http://schemas.openxmlformats.org/markup-compatibility/2006">
      <mc:Choice Requires="x14">
        <oleObject progId="Equation.3" shapeId="10272" r:id="rId14">
          <objectPr defaultSize="0" autoPict="0" r:id="rId15">
            <anchor moveWithCells="1">
              <from>
                <xdr:col>1</xdr:col>
                <xdr:colOff>733425</xdr:colOff>
                <xdr:row>24</xdr:row>
                <xdr:rowOff>9525</xdr:rowOff>
              </from>
              <to>
                <xdr:col>4</xdr:col>
                <xdr:colOff>0</xdr:colOff>
                <xdr:row>27</xdr:row>
                <xdr:rowOff>0</xdr:rowOff>
              </to>
            </anchor>
          </objectPr>
        </oleObject>
      </mc:Choice>
      <mc:Fallback>
        <oleObject progId="Equation.3" shapeId="10272" r:id="rId14"/>
      </mc:Fallback>
    </mc:AlternateContent>
    <mc:AlternateContent xmlns:mc="http://schemas.openxmlformats.org/markup-compatibility/2006">
      <mc:Choice Requires="x14">
        <oleObject progId="Equation.3" shapeId="10276" r:id="rId16">
          <objectPr defaultSize="0" autoPict="0" r:id="rId17">
            <anchor moveWithCells="1">
              <from>
                <xdr:col>1</xdr:col>
                <xdr:colOff>638175</xdr:colOff>
                <xdr:row>17</xdr:row>
                <xdr:rowOff>47625</xdr:rowOff>
              </from>
              <to>
                <xdr:col>3</xdr:col>
                <xdr:colOff>752475</xdr:colOff>
                <xdr:row>19</xdr:row>
                <xdr:rowOff>133350</xdr:rowOff>
              </to>
            </anchor>
          </objectPr>
        </oleObject>
      </mc:Choice>
      <mc:Fallback>
        <oleObject progId="Equation.3" shapeId="10276" r:id="rId16"/>
      </mc:Fallback>
    </mc:AlternateContent>
    <mc:AlternateContent xmlns:mc="http://schemas.openxmlformats.org/markup-compatibility/2006">
      <mc:Choice Requires="x14">
        <oleObject progId="Equation.3" shapeId="10277" r:id="rId18">
          <objectPr defaultSize="0" autoPict="0" r:id="rId19">
            <anchor moveWithCells="1">
              <from>
                <xdr:col>7</xdr:col>
                <xdr:colOff>628650</xdr:colOff>
                <xdr:row>10</xdr:row>
                <xdr:rowOff>28575</xdr:rowOff>
              </from>
              <to>
                <xdr:col>9</xdr:col>
                <xdr:colOff>752475</xdr:colOff>
                <xdr:row>12</xdr:row>
                <xdr:rowOff>133350</xdr:rowOff>
              </to>
            </anchor>
          </objectPr>
        </oleObject>
      </mc:Choice>
      <mc:Fallback>
        <oleObject progId="Equation.3" shapeId="10277" r:id="rId18"/>
      </mc:Fallback>
    </mc:AlternateContent>
    <mc:AlternateContent xmlns:mc="http://schemas.openxmlformats.org/markup-compatibility/2006">
      <mc:Choice Requires="x14">
        <oleObject progId="Equation.3" shapeId="10278" r:id="rId20">
          <objectPr defaultSize="0" autoPict="0" r:id="rId21">
            <anchor moveWithCells="1">
              <from>
                <xdr:col>7</xdr:col>
                <xdr:colOff>419100</xdr:colOff>
                <xdr:row>21</xdr:row>
                <xdr:rowOff>152400</xdr:rowOff>
              </from>
              <to>
                <xdr:col>9</xdr:col>
                <xdr:colOff>752475</xdr:colOff>
                <xdr:row>24</xdr:row>
                <xdr:rowOff>142875</xdr:rowOff>
              </to>
            </anchor>
          </objectPr>
        </oleObject>
      </mc:Choice>
      <mc:Fallback>
        <oleObject progId="Equation.3" shapeId="10278" r:id="rId20"/>
      </mc:Fallback>
    </mc:AlternateContent>
    <mc:AlternateContent xmlns:mc="http://schemas.openxmlformats.org/markup-compatibility/2006">
      <mc:Choice Requires="x14">
        <oleObject progId="Equation.3" shapeId="10279" r:id="rId22">
          <objectPr defaultSize="0" r:id="rId23">
            <anchor moveWithCells="1">
              <from>
                <xdr:col>2</xdr:col>
                <xdr:colOff>123825</xdr:colOff>
                <xdr:row>27</xdr:row>
                <xdr:rowOff>133350</xdr:rowOff>
              </from>
              <to>
                <xdr:col>4</xdr:col>
                <xdr:colOff>0</xdr:colOff>
                <xdr:row>29</xdr:row>
                <xdr:rowOff>38100</xdr:rowOff>
              </to>
            </anchor>
          </objectPr>
        </oleObject>
      </mc:Choice>
      <mc:Fallback>
        <oleObject progId="Equation.3" shapeId="10279" r:id="rId22"/>
      </mc:Fallback>
    </mc:AlternateContent>
    <mc:AlternateContent xmlns:mc="http://schemas.openxmlformats.org/markup-compatibility/2006">
      <mc:Choice Requires="x14">
        <oleObject progId="Equation.3" shapeId="10280" r:id="rId24">
          <objectPr defaultSize="0" r:id="rId25">
            <anchor moveWithCells="1">
              <from>
                <xdr:col>8</xdr:col>
                <xdr:colOff>190500</xdr:colOff>
                <xdr:row>26</xdr:row>
                <xdr:rowOff>76200</xdr:rowOff>
              </from>
              <to>
                <xdr:col>10</xdr:col>
                <xdr:colOff>0</xdr:colOff>
                <xdr:row>27</xdr:row>
                <xdr:rowOff>142875</xdr:rowOff>
              </to>
            </anchor>
          </objectPr>
        </oleObject>
      </mc:Choice>
      <mc:Fallback>
        <oleObject progId="Equation.3" shapeId="10280" r:id="rId24"/>
      </mc:Fallback>
    </mc:AlternateContent>
    <mc:AlternateContent xmlns:mc="http://schemas.openxmlformats.org/markup-compatibility/2006">
      <mc:Choice Requires="x14">
        <oleObject progId="Equation.3" shapeId="10282" r:id="rId26">
          <objectPr defaultSize="0" r:id="rId27">
            <anchor moveWithCells="1">
              <from>
                <xdr:col>2</xdr:col>
                <xdr:colOff>257175</xdr:colOff>
                <xdr:row>31</xdr:row>
                <xdr:rowOff>28575</xdr:rowOff>
              </from>
              <to>
                <xdr:col>4</xdr:col>
                <xdr:colOff>0</xdr:colOff>
                <xdr:row>33</xdr:row>
                <xdr:rowOff>133350</xdr:rowOff>
              </to>
            </anchor>
          </objectPr>
        </oleObject>
      </mc:Choice>
      <mc:Fallback>
        <oleObject progId="Equation.3" shapeId="10282" r:id="rId26"/>
      </mc:Fallback>
    </mc:AlternateContent>
    <mc:AlternateContent xmlns:mc="http://schemas.openxmlformats.org/markup-compatibility/2006">
      <mc:Choice Requires="x14">
        <oleObject progId="Equation.3" shapeId="10285" r:id="rId28">
          <objectPr defaultSize="0" autoPict="0" r:id="rId29">
            <anchor moveWithCells="1">
              <from>
                <xdr:col>7</xdr:col>
                <xdr:colOff>9525</xdr:colOff>
                <xdr:row>31</xdr:row>
                <xdr:rowOff>0</xdr:rowOff>
              </from>
              <to>
                <xdr:col>10</xdr:col>
                <xdr:colOff>0</xdr:colOff>
                <xdr:row>33</xdr:row>
                <xdr:rowOff>152400</xdr:rowOff>
              </to>
            </anchor>
          </objectPr>
        </oleObject>
      </mc:Choice>
      <mc:Fallback>
        <oleObject progId="Equation.3" shapeId="10285" r:id="rId28"/>
      </mc:Fallback>
    </mc:AlternateContent>
    <mc:AlternateContent xmlns:mc="http://schemas.openxmlformats.org/markup-compatibility/2006">
      <mc:Choice Requires="x14">
        <oleObject progId="Equation.3" shapeId="10287" r:id="rId30">
          <objectPr defaultSize="0" autoPict="0" r:id="rId31">
            <anchor moveWithCells="1">
              <from>
                <xdr:col>7</xdr:col>
                <xdr:colOff>209550</xdr:colOff>
                <xdr:row>5</xdr:row>
                <xdr:rowOff>19050</xdr:rowOff>
              </from>
              <to>
                <xdr:col>10</xdr:col>
                <xdr:colOff>0</xdr:colOff>
                <xdr:row>8</xdr:row>
                <xdr:rowOff>114300</xdr:rowOff>
              </to>
            </anchor>
          </objectPr>
        </oleObject>
      </mc:Choice>
      <mc:Fallback>
        <oleObject progId="Equation.3" shapeId="10287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RT esfera soterrada</vt:lpstr>
      <vt:lpstr>Mediciones RT</vt:lpstr>
      <vt:lpstr>RT = f(rl)</vt:lpstr>
      <vt:lpstr>Resistividad por capas</vt:lpstr>
      <vt:lpstr>Distancia óptima de medición</vt:lpstr>
      <vt:lpstr>Ejemplos diferentes cálculos</vt:lpstr>
      <vt:lpstr>Ejemplos</vt:lpstr>
      <vt:lpstr>Ejemplos!Área_de_impresión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EBS</dc:creator>
  <cp:lastModifiedBy>hp</cp:lastModifiedBy>
  <cp:lastPrinted>2009-06-06T03:04:41Z</cp:lastPrinted>
  <dcterms:created xsi:type="dcterms:W3CDTF">2005-06-05T15:16:03Z</dcterms:created>
  <dcterms:modified xsi:type="dcterms:W3CDTF">2019-05-13T22:58:26Z</dcterms:modified>
</cp:coreProperties>
</file>